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tokyoeducation-my.sharepoint.com/personal/k0863019_metro_ed_jp/Documents/22J1/209/"/>
    </mc:Choice>
  </mc:AlternateContent>
  <xr:revisionPtr revIDLastSave="9" documentId="8_{4AE4A371-7010-4ED3-80E4-67215621A7E1}" xr6:coauthVersionLast="47" xr6:coauthVersionMax="47" xr10:uidLastSave="{80EF65A9-F226-4A29-AE53-FF8DFA7CE9F3}"/>
  <bookViews>
    <workbookView xWindow="19080" yWindow="-120" windowWidth="29040" windowHeight="15720" tabRatio="0" xr2:uid="{00000000-000D-0000-FFFF-FFFF00000000}"/>
  </bookViews>
  <sheets>
    <sheet name="01" sheetId="1" r:id="rId1"/>
    <sheet name="02" sheetId="2" r:id="rId2"/>
    <sheet name="03" sheetId="4" r:id="rId3"/>
    <sheet name="04" sheetId="5" r:id="rId4"/>
    <sheet name="05" sheetId="7" r:id="rId5"/>
    <sheet name="06" sheetId="8" r:id="rId6"/>
    <sheet name="07" sheetId="9" r:id="rId7"/>
    <sheet name="08" sheetId="10" r:id="rId8"/>
    <sheet name="09" sheetId="11" r:id="rId9"/>
    <sheet name="10" sheetId="20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  <sheet name="Sheet1" sheetId="6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4" l="1"/>
  <c r="M18" i="4"/>
  <c r="H17" i="2"/>
  <c r="G21" i="2"/>
  <c r="K26" i="20"/>
  <c r="Q20" i="11"/>
  <c r="Q14" i="11"/>
  <c r="Q8" i="11"/>
  <c r="J23" i="20"/>
  <c r="J20" i="20"/>
  <c r="J19" i="20"/>
  <c r="J18" i="20"/>
  <c r="J17" i="20"/>
  <c r="J16" i="20"/>
  <c r="J15" i="20"/>
  <c r="J14" i="20"/>
  <c r="J13" i="20"/>
  <c r="M25" i="11" l="1"/>
  <c r="M27" i="11"/>
  <c r="B1" i="20"/>
  <c r="M17" i="20"/>
  <c r="B1" i="11"/>
  <c r="Q25" i="15"/>
  <c r="R22" i="14"/>
  <c r="B1" i="17" l="1"/>
  <c r="O7" i="5" l="1"/>
  <c r="M12" i="10" l="1"/>
  <c r="M7" i="4"/>
  <c r="D25" i="17" l="1"/>
  <c r="D25" i="16"/>
  <c r="D25" i="15"/>
  <c r="B1" i="15" s="1"/>
  <c r="M12" i="13"/>
  <c r="R12" i="14"/>
  <c r="M18" i="13"/>
  <c r="M15" i="13"/>
  <c r="M16" i="12"/>
  <c r="M13" i="12"/>
  <c r="M10" i="12"/>
  <c r="M10" i="10"/>
  <c r="M7" i="10"/>
  <c r="M12" i="9"/>
  <c r="M10" i="9"/>
  <c r="M7" i="9"/>
  <c r="M12" i="8"/>
  <c r="M10" i="8"/>
  <c r="O14" i="7"/>
  <c r="O12" i="7"/>
  <c r="O10" i="7"/>
  <c r="O10" i="5"/>
  <c r="G17" i="2"/>
  <c r="B1" i="16" l="1"/>
  <c r="Q5" i="16"/>
  <c r="B1" i="13"/>
  <c r="D25" i="13"/>
  <c r="B1" i="12"/>
  <c r="D25" i="12"/>
  <c r="B1" i="10"/>
  <c r="D25" i="10"/>
  <c r="B1" i="8"/>
  <c r="D25" i="8"/>
  <c r="D28" i="8" s="1"/>
  <c r="B1" i="9"/>
  <c r="D25" i="9"/>
  <c r="D28" i="9" s="1"/>
  <c r="D19" i="7"/>
  <c r="B1" i="7"/>
  <c r="R13" i="14"/>
  <c r="R14" i="14"/>
  <c r="R15" i="14"/>
  <c r="R16" i="14"/>
  <c r="R17" i="14"/>
  <c r="R18" i="14"/>
  <c r="R19" i="14"/>
  <c r="R20" i="14"/>
  <c r="R21" i="14"/>
  <c r="B1" i="14" s="1"/>
  <c r="D25" i="14" l="1"/>
  <c r="O16" i="5" l="1"/>
  <c r="O13" i="5"/>
  <c r="D19" i="5" l="1"/>
  <c r="B1" i="5"/>
  <c r="M15" i="4"/>
  <c r="M10" i="4"/>
  <c r="B1" i="4" l="1"/>
  <c r="E21" i="4"/>
  <c r="G19" i="2"/>
  <c r="B1" i="2" s="1"/>
  <c r="A2" i="1" s="1"/>
  <c r="I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CALL教室</author>
  </authors>
  <commentList>
    <comment ref="I7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ライン引きロボットが
5回の動作で
360度動くから
1回につき何度右に曲がる？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CALL教室</author>
  </authors>
  <commentList>
    <comment ref="G26" authorId="0" shapeId="0" xr:uid="{00000000-0006-0000-0900-000001000000}">
      <text>
        <r>
          <rPr>
            <sz val="12"/>
            <color indexed="81"/>
            <rFont val="ＭＳ Ｐゴシック"/>
            <family val="3"/>
            <charset val="128"/>
          </rPr>
          <t>1から××までの△△
のように入力する</t>
        </r>
      </text>
    </comment>
  </commentList>
</comments>
</file>

<file path=xl/sharedStrings.xml><?xml version="1.0" encoding="utf-8"?>
<sst xmlns="http://schemas.openxmlformats.org/spreadsheetml/2006/main" count="189" uniqueCount="131">
  <si>
    <t>記号</t>
  </si>
  <si>
    <t>名称</t>
  </si>
  <si>
    <t>内容</t>
  </si>
  <si>
    <t>端子</t>
  </si>
  <si>
    <t>開始と終了</t>
  </si>
  <si>
    <t>データ</t>
  </si>
  <si>
    <t>データ入出力</t>
  </si>
  <si>
    <t>処理</t>
  </si>
  <si>
    <t>演算などの処理</t>
  </si>
  <si>
    <t>判断</t>
  </si>
  <si>
    <t>条件による分岐</t>
  </si>
  <si>
    <t>ループ端</t>
  </si>
  <si>
    <t>ループの始まり</t>
  </si>
  <si>
    <t>ループの終わり</t>
  </si>
  <si>
    <t>線</t>
  </si>
  <si>
    <t>データや制御の流れ</t>
  </si>
  <si>
    <t>①沸騰しているお湯500mlの中に麺を入れ4分ゆでてください。</t>
  </si>
  <si>
    <t>②あらかじめ液体スープを丼に入れておきます。</t>
  </si>
  <si>
    <t>③麺がゆであがりましたら、そのまま丼に移し、よくかき混ぜてお召し上がりください。</t>
  </si>
  <si>
    <t>判定</t>
    <rPh sb="0" eb="2">
      <t>ハンテイ</t>
    </rPh>
    <phoneticPr fontId="1"/>
  </si>
  <si>
    <t>これをフローチャートで表すとどうなるか</t>
    <rPh sb="11" eb="12">
      <t>アラワ</t>
    </rPh>
    <phoneticPr fontId="1"/>
  </si>
  <si>
    <t>次へ</t>
    <rPh sb="0" eb="1">
      <t>ツギ</t>
    </rPh>
    <phoneticPr fontId="1"/>
  </si>
  <si>
    <t>数やアルファベットは半角で入力すること。（入力してから[F10]キーを押すと半角になる）</t>
    <rPh sb="0" eb="1">
      <t>スウ</t>
    </rPh>
    <rPh sb="10" eb="12">
      <t>ハンカク</t>
    </rPh>
    <rPh sb="13" eb="15">
      <t>ニュウリョク</t>
    </rPh>
    <rPh sb="21" eb="23">
      <t>ニュウリョク</t>
    </rPh>
    <rPh sb="35" eb="36">
      <t>オ</t>
    </rPh>
    <rPh sb="38" eb="40">
      <t>ハンカク</t>
    </rPh>
    <phoneticPr fontId="1"/>
  </si>
  <si>
    <t>手順の明確化は様々なところでおこなわれている。</t>
    <rPh sb="0" eb="2">
      <t>テジュン</t>
    </rPh>
    <rPh sb="3" eb="6">
      <t>メイカクカ</t>
    </rPh>
    <rPh sb="7" eb="9">
      <t>サマザマ</t>
    </rPh>
    <phoneticPr fontId="1"/>
  </si>
  <si>
    <t>たとえば、インスタントラーメンのパッケージ裏にある「作り方」も手順を明確に示している。</t>
    <rPh sb="21" eb="22">
      <t>ウラ</t>
    </rPh>
    <rPh sb="26" eb="27">
      <t>ツク</t>
    </rPh>
    <rPh sb="28" eb="29">
      <t>カタ</t>
    </rPh>
    <rPh sb="31" eb="33">
      <t>テジュン</t>
    </rPh>
    <rPh sb="34" eb="36">
      <t>メイカク</t>
    </rPh>
    <rPh sb="37" eb="38">
      <t>シメ</t>
    </rPh>
    <phoneticPr fontId="1"/>
  </si>
  <si>
    <t>作り方</t>
    <phoneticPr fontId="1"/>
  </si>
  <si>
    <t>人間はある種の状況判断ができるので、パッケージ裏の作り方でラーメンが作れる</t>
    <rPh sb="0" eb="2">
      <t>ニンゲン</t>
    </rPh>
    <rPh sb="5" eb="6">
      <t>シュ</t>
    </rPh>
    <rPh sb="7" eb="9">
      <t>ジョウキョウ</t>
    </rPh>
    <rPh sb="9" eb="11">
      <t>ハンダン</t>
    </rPh>
    <rPh sb="23" eb="24">
      <t>ウラ</t>
    </rPh>
    <rPh sb="25" eb="26">
      <t>ツク</t>
    </rPh>
    <rPh sb="27" eb="28">
      <t>カタ</t>
    </rPh>
    <rPh sb="34" eb="35">
      <t>ツク</t>
    </rPh>
    <phoneticPr fontId="1"/>
  </si>
  <si>
    <t>機械に指示するなら、適切な条件を指示する必要がある。</t>
    <rPh sb="0" eb="2">
      <t>キカイ</t>
    </rPh>
    <rPh sb="3" eb="5">
      <t>シジ</t>
    </rPh>
    <rPh sb="10" eb="12">
      <t>テキセツ</t>
    </rPh>
    <rPh sb="13" eb="15">
      <t>ジョウケン</t>
    </rPh>
    <rPh sb="16" eb="18">
      <t>シジ</t>
    </rPh>
    <rPh sb="20" eb="22">
      <t>ヒツヨウ</t>
    </rPh>
    <phoneticPr fontId="1"/>
  </si>
  <si>
    <t>水500mlを入れる</t>
    <rPh sb="0" eb="1">
      <t>ミズ</t>
    </rPh>
    <rPh sb="7" eb="8">
      <t>イ</t>
    </rPh>
    <phoneticPr fontId="1"/>
  </si>
  <si>
    <t>いいえ</t>
    <phoneticPr fontId="1"/>
  </si>
  <si>
    <t>　　　　　はい</t>
  </si>
  <si>
    <t>　　　　　はい</t>
    <phoneticPr fontId="1"/>
  </si>
  <si>
    <t>麺を鍋に入れる</t>
    <rPh sb="0" eb="1">
      <t>メン</t>
    </rPh>
    <rPh sb="2" eb="3">
      <t>ナベ</t>
    </rPh>
    <rPh sb="4" eb="5">
      <t>イ</t>
    </rPh>
    <phoneticPr fontId="1"/>
  </si>
  <si>
    <t>10秒待つ</t>
    <rPh sb="2" eb="3">
      <t>ビョウ</t>
    </rPh>
    <rPh sb="3" eb="4">
      <t>マ</t>
    </rPh>
    <phoneticPr fontId="1"/>
  </si>
  <si>
    <t>丼に移しかき混ぜる</t>
    <rPh sb="0" eb="1">
      <t>ドンブリ</t>
    </rPh>
    <rPh sb="2" eb="3">
      <t>ウツ</t>
    </rPh>
    <rPh sb="6" eb="7">
      <t>マ</t>
    </rPh>
    <phoneticPr fontId="1"/>
  </si>
  <si>
    <t>作り方
①沸騰しているお湯500mlの中に麺を入れ4分ゆでてください。
②あらかじめ液体スープを丼に入れておきます。
③麺がゆであがりましたら、そのまま丼に移し、よくかき混ぜてお召し上がりください。
右のフローチャートの空白部分に、適切な言葉をうめよ。できるだけ上記の説明文中にある言葉で回答すること</t>
    <rPh sb="101" eb="102">
      <t>ミギ</t>
    </rPh>
    <rPh sb="111" eb="113">
      <t>クウハク</t>
    </rPh>
    <rPh sb="113" eb="115">
      <t>ブブン</t>
    </rPh>
    <rPh sb="117" eb="119">
      <t>テキセツ</t>
    </rPh>
    <rPh sb="120" eb="122">
      <t>コトバ</t>
    </rPh>
    <rPh sb="132" eb="134">
      <t>ジョウキ</t>
    </rPh>
    <rPh sb="145" eb="147">
      <t>カイトウ</t>
    </rPh>
    <phoneticPr fontId="1"/>
  </si>
  <si>
    <t>朝起きる</t>
    <rPh sb="0" eb="1">
      <t>アサ</t>
    </rPh>
    <rPh sb="1" eb="2">
      <t>オ</t>
    </rPh>
    <phoneticPr fontId="1"/>
  </si>
  <si>
    <t>動作の様子</t>
    <rPh sb="0" eb="2">
      <t>ドウサ</t>
    </rPh>
    <rPh sb="3" eb="5">
      <t>ヨウス</t>
    </rPh>
    <phoneticPr fontId="1"/>
  </si>
  <si>
    <t>ループ</t>
    <phoneticPr fontId="1"/>
  </si>
  <si>
    <t>3回繰り返す</t>
    <rPh sb="1" eb="2">
      <t>カイ</t>
    </rPh>
    <rPh sb="2" eb="3">
      <t>ク</t>
    </rPh>
    <rPh sb="4" eb="5">
      <t>カエ</t>
    </rPh>
    <phoneticPr fontId="1"/>
  </si>
  <si>
    <t>ループ</t>
    <phoneticPr fontId="1"/>
  </si>
  <si>
    <t>S</t>
    <phoneticPr fontId="1"/>
  </si>
  <si>
    <t>K</t>
    <phoneticPr fontId="1"/>
  </si>
  <si>
    <t>S←0　とは「Sに0を代入する」という意味
S←S+K　とは「S+Kの結果をSに代入する」という意味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phoneticPr fontId="1"/>
  </si>
  <si>
    <t>30以下の3の倍数の和を求めるフローチャートになるように、</t>
    <rPh sb="2" eb="4">
      <t>イカ</t>
    </rPh>
    <rPh sb="7" eb="9">
      <t>バイスウ</t>
    </rPh>
    <rPh sb="10" eb="11">
      <t>ワ</t>
    </rPh>
    <rPh sb="12" eb="13">
      <t>モト</t>
    </rPh>
    <phoneticPr fontId="1"/>
  </si>
  <si>
    <t>空欄に適切な命令を入れよ</t>
    <rPh sb="0" eb="2">
      <t>クウラン</t>
    </rPh>
    <rPh sb="3" eb="5">
      <t>テキセツ</t>
    </rPh>
    <rPh sb="6" eb="8">
      <t>メイレイ</t>
    </rPh>
    <rPh sb="9" eb="10">
      <t>イ</t>
    </rPh>
    <phoneticPr fontId="1"/>
  </si>
  <si>
    <t>M</t>
  </si>
  <si>
    <t>M←入力値</t>
    <rPh sb="2" eb="5">
      <t>ニュウリョクチ</t>
    </rPh>
    <phoneticPr fontId="1"/>
  </si>
  <si>
    <t>１から入力された数値までの整数の和を求める手順になるように</t>
    <rPh sb="3" eb="5">
      <t>ニュウリョク</t>
    </rPh>
    <rPh sb="8" eb="10">
      <t>スウチ</t>
    </rPh>
    <rPh sb="13" eb="15">
      <t>セイスウ</t>
    </rPh>
    <rPh sb="16" eb="17">
      <t>ワ</t>
    </rPh>
    <rPh sb="18" eb="19">
      <t>モト</t>
    </rPh>
    <rPh sb="21" eb="23">
      <t>テジュン</t>
    </rPh>
    <phoneticPr fontId="1"/>
  </si>
  <si>
    <t>入力された正の整数を右のフローチャートの手順に従って処理する。</t>
    <rPh sb="0" eb="2">
      <t>ニュウリョク</t>
    </rPh>
    <rPh sb="5" eb="6">
      <t>セイ</t>
    </rPh>
    <rPh sb="7" eb="9">
      <t>セイスウ</t>
    </rPh>
    <rPh sb="10" eb="11">
      <t>ミギ</t>
    </rPh>
    <rPh sb="20" eb="22">
      <t>テジュン</t>
    </rPh>
    <rPh sb="23" eb="24">
      <t>シタガ</t>
    </rPh>
    <rPh sb="26" eb="28">
      <t>ショリ</t>
    </rPh>
    <phoneticPr fontId="1"/>
  </si>
  <si>
    <t>M</t>
    <phoneticPr fontId="1"/>
  </si>
  <si>
    <t>K</t>
  </si>
  <si>
    <t>表示</t>
    <rPh sb="0" eb="2">
      <t>ヒョウジ</t>
    </rPh>
    <phoneticPr fontId="1"/>
  </si>
  <si>
    <t>-</t>
  </si>
  <si>
    <t>-</t>
    <phoneticPr fontId="1"/>
  </si>
  <si>
    <t>どのような結果が表示されるか考えよ。</t>
    <rPh sb="5" eb="7">
      <t>ケッカ</t>
    </rPh>
    <rPh sb="8" eb="10">
      <t>ヒョウジ</t>
    </rPh>
    <rPh sb="14" eb="15">
      <t>カンガ</t>
    </rPh>
    <phoneticPr fontId="1"/>
  </si>
  <si>
    <t>表示は次の表示の命令までそのまま表示されるものとする</t>
    <rPh sb="0" eb="2">
      <t>ヒョウジ</t>
    </rPh>
    <rPh sb="3" eb="4">
      <t>ツギ</t>
    </rPh>
    <rPh sb="5" eb="7">
      <t>ヒョウジ</t>
    </rPh>
    <rPh sb="8" eb="10">
      <t>メイレイ</t>
    </rPh>
    <rPh sb="16" eb="18">
      <t>ヒョウジ</t>
    </rPh>
    <phoneticPr fontId="1"/>
  </si>
  <si>
    <t>判定</t>
    <rPh sb="0" eb="2">
      <t>ハンテイ</t>
    </rPh>
    <phoneticPr fontId="1"/>
  </si>
  <si>
    <t>判定</t>
    <rPh sb="0" eb="2">
      <t>ハンテイ</t>
    </rPh>
    <phoneticPr fontId="1"/>
  </si>
  <si>
    <t>どのような数が順に表示されるか。</t>
    <rPh sb="5" eb="6">
      <t>スウ</t>
    </rPh>
    <rPh sb="7" eb="8">
      <t>ジュン</t>
    </rPh>
    <rPh sb="9" eb="11">
      <t>ヒョウジ</t>
    </rPh>
    <phoneticPr fontId="1"/>
  </si>
  <si>
    <t>フローチャートは手順を記述する時に使われる手法の一つである。</t>
    <rPh sb="8" eb="10">
      <t>テジュン</t>
    </rPh>
    <rPh sb="11" eb="13">
      <t>キジュツ</t>
    </rPh>
    <rPh sb="15" eb="16">
      <t>トキ</t>
    </rPh>
    <rPh sb="17" eb="18">
      <t>ツカ</t>
    </rPh>
    <rPh sb="21" eb="23">
      <t>シュホウ</t>
    </rPh>
    <rPh sb="24" eb="25">
      <t>ヒト</t>
    </rPh>
    <phoneticPr fontId="1"/>
  </si>
  <si>
    <t>（始め）で始まり、（終わり）で終わる。</t>
    <rPh sb="1" eb="2">
      <t>ハジ</t>
    </rPh>
    <rPh sb="5" eb="6">
      <t>ハジ</t>
    </rPh>
    <rPh sb="10" eb="11">
      <t>オ</t>
    </rPh>
    <rPh sb="15" eb="16">
      <t>オ</t>
    </rPh>
    <phoneticPr fontId="1"/>
  </si>
  <si>
    <t>途中は迷うことなく順に処理することができる。</t>
    <rPh sb="0" eb="2">
      <t>トチュウ</t>
    </rPh>
    <rPh sb="3" eb="4">
      <t>マヨ</t>
    </rPh>
    <rPh sb="9" eb="10">
      <t>ジュン</t>
    </rPh>
    <rPh sb="11" eb="13">
      <t>ショリ</t>
    </rPh>
    <phoneticPr fontId="1"/>
  </si>
  <si>
    <t>フローチャートで使われる記号と意味は右の表の通りである。</t>
    <rPh sb="8" eb="9">
      <t>ツカ</t>
    </rPh>
    <rPh sb="12" eb="14">
      <t>キゴウ</t>
    </rPh>
    <rPh sb="15" eb="17">
      <t>イミ</t>
    </rPh>
    <rPh sb="18" eb="19">
      <t>ミギ</t>
    </rPh>
    <rPh sb="20" eb="21">
      <t>ヒョウ</t>
    </rPh>
    <rPh sb="22" eb="23">
      <t>トオ</t>
    </rPh>
    <phoneticPr fontId="1"/>
  </si>
  <si>
    <t>画面に表示される説明や設問を読み、適切な値を入力すると、進行の案内が表示される</t>
    <rPh sb="0" eb="2">
      <t>ガメン</t>
    </rPh>
    <rPh sb="3" eb="5">
      <t>ヒョウジ</t>
    </rPh>
    <rPh sb="8" eb="10">
      <t>セツメイ</t>
    </rPh>
    <rPh sb="11" eb="13">
      <t>セツモン</t>
    </rPh>
    <rPh sb="14" eb="15">
      <t>ヨ</t>
    </rPh>
    <rPh sb="17" eb="19">
      <t>テキセツ</t>
    </rPh>
    <rPh sb="20" eb="21">
      <t>アタイ</t>
    </rPh>
    <rPh sb="22" eb="24">
      <t>ニュウリョク</t>
    </rPh>
    <rPh sb="28" eb="30">
      <t>シンコウ</t>
    </rPh>
    <rPh sb="31" eb="33">
      <t>アンナイ</t>
    </rPh>
    <rPh sb="34" eb="36">
      <t>ヒョウジ</t>
    </rPh>
    <phoneticPr fontId="1"/>
  </si>
  <si>
    <t>次へ</t>
    <rPh sb="0" eb="1">
      <t>ツギ</t>
    </rPh>
    <phoneticPr fontId="1"/>
  </si>
  <si>
    <t>Step01アルゴリズムを表現する-フローチャート</t>
    <rPh sb="13" eb="15">
      <t>ヒョウゲン</t>
    </rPh>
    <phoneticPr fontId="1"/>
  </si>
  <si>
    <t>Step02手順の明確化1</t>
    <rPh sb="6" eb="8">
      <t>テジュン</t>
    </rPh>
    <rPh sb="9" eb="12">
      <t>メイカクカ</t>
    </rPh>
    <phoneticPr fontId="1"/>
  </si>
  <si>
    <t>Step03手順の明確化2</t>
    <rPh sb="6" eb="8">
      <t>テジュン</t>
    </rPh>
    <rPh sb="9" eb="12">
      <t>メイカクカ</t>
    </rPh>
    <phoneticPr fontId="1"/>
  </si>
  <si>
    <t>Step04手順の明確化3</t>
    <rPh sb="6" eb="8">
      <t>テジュン</t>
    </rPh>
    <rPh sb="9" eb="12">
      <t>メイカクカ</t>
    </rPh>
    <phoneticPr fontId="1"/>
  </si>
  <si>
    <t>Step05アルゴリズム1</t>
    <phoneticPr fontId="1"/>
  </si>
  <si>
    <t>Step06アルゴリズム2</t>
    <phoneticPr fontId="1"/>
  </si>
  <si>
    <t>Step07アルゴリズム3</t>
    <phoneticPr fontId="1"/>
  </si>
  <si>
    <t>Step08アルゴリズム4</t>
    <phoneticPr fontId="1"/>
  </si>
  <si>
    <t>Step10まで進むことが望ましい。</t>
    <rPh sb="8" eb="9">
      <t>スス</t>
    </rPh>
    <rPh sb="13" eb="14">
      <t>ノゾ</t>
    </rPh>
    <phoneticPr fontId="1"/>
  </si>
  <si>
    <t>コンピュータには手順を明確に示す必要がある。</t>
    <rPh sb="8" eb="10">
      <t>テジュン</t>
    </rPh>
    <rPh sb="11" eb="13">
      <t>メイカク</t>
    </rPh>
    <rPh sb="14" eb="15">
      <t>シメ</t>
    </rPh>
    <rPh sb="16" eb="18">
      <t>ヒツヨウ</t>
    </rPh>
    <phoneticPr fontId="1"/>
  </si>
  <si>
    <t>手順はできるだけ少ない手数で表した方が、間違いが起きにくく、動作も速い。</t>
    <rPh sb="0" eb="2">
      <t>テジュン</t>
    </rPh>
    <rPh sb="8" eb="9">
      <t>スク</t>
    </rPh>
    <rPh sb="11" eb="13">
      <t>テカズ</t>
    </rPh>
    <rPh sb="14" eb="15">
      <t>アラワ</t>
    </rPh>
    <rPh sb="17" eb="18">
      <t>ホウ</t>
    </rPh>
    <rPh sb="20" eb="22">
      <t>マチガ</t>
    </rPh>
    <rPh sb="24" eb="25">
      <t>オ</t>
    </rPh>
    <rPh sb="30" eb="32">
      <t>ドウサ</t>
    </rPh>
    <rPh sb="33" eb="34">
      <t>ハヤ</t>
    </rPh>
    <phoneticPr fontId="1"/>
  </si>
  <si>
    <t>アルゴロジック</t>
    <phoneticPr fontId="1"/>
  </si>
  <si>
    <t>以下の[アルゴロジック]ボタンをクリックし、[アルゴロジックjr（初心者問題）]をクリック</t>
    <rPh sb="0" eb="2">
      <t>イカ</t>
    </rPh>
    <rPh sb="33" eb="36">
      <t>ショシンシャ</t>
    </rPh>
    <rPh sb="36" eb="38">
      <t>モンダイ</t>
    </rPh>
    <phoneticPr fontId="1"/>
  </si>
  <si>
    <t>自己評価に到達したStepを入力するので、どのStepに取り組んでいるか確認しておくこと。</t>
    <rPh sb="0" eb="2">
      <t>ジコ</t>
    </rPh>
    <rPh sb="2" eb="4">
      <t>ヒョウカ</t>
    </rPh>
    <rPh sb="5" eb="7">
      <t>トウタツ</t>
    </rPh>
    <rPh sb="14" eb="16">
      <t>ニュウリョク</t>
    </rPh>
    <rPh sb="28" eb="29">
      <t>ト</t>
    </rPh>
    <rPh sb="30" eb="31">
      <t>ク</t>
    </rPh>
    <rPh sb="36" eb="38">
      <t>カクニン</t>
    </rPh>
    <phoneticPr fontId="1"/>
  </si>
  <si>
    <t xml:space="preserve">校庭に「ライン引きロボット」を使って線を引きたい。
１辺が10mの正三角形を書くには、どのような手順になるか。ループを使ってフローチャートを書いてみよう。
ループの命令はループの始まりに　○○回繰り返す　と書く。
他に利用できる命令は
　○○mの線を引く
　右に□□°曲がる
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8">
      <t>セイサンカッケイ</t>
    </rPh>
    <rPh sb="39" eb="40">
      <t>カ</t>
    </rPh>
    <rPh sb="49" eb="51">
      <t>テジュン</t>
    </rPh>
    <rPh sb="60" eb="61">
      <t>ツカ</t>
    </rPh>
    <rPh sb="71" eb="72">
      <t>カ</t>
    </rPh>
    <rPh sb="84" eb="86">
      <t>メイレイ</t>
    </rPh>
    <rPh sb="91" eb="92">
      <t>ハジ</t>
    </rPh>
    <rPh sb="98" eb="99">
      <t>カイ</t>
    </rPh>
    <rPh sb="99" eb="100">
      <t>ク</t>
    </rPh>
    <rPh sb="101" eb="102">
      <t>カエ</t>
    </rPh>
    <rPh sb="105" eb="106">
      <t>カ</t>
    </rPh>
    <rPh sb="109" eb="110">
      <t>ホカ</t>
    </rPh>
    <phoneticPr fontId="1"/>
  </si>
  <si>
    <t>校庭に「ライン引きロボット」を使って線を引きたい。
１辺が10mの正五角形を書くには、どのような手順になるか。ループを使ってフローチャートを書いてみよう。
利用できる命令は
　○○mの線を引く
　右に□□°曲がる
　ループ　△△回繰り返す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5">
      <t>セイ</t>
    </rPh>
    <rPh sb="35" eb="36">
      <t>ゴ</t>
    </rPh>
    <rPh sb="36" eb="38">
      <t>カッケイ</t>
    </rPh>
    <rPh sb="39" eb="40">
      <t>カ</t>
    </rPh>
    <rPh sb="49" eb="51">
      <t>テジュン</t>
    </rPh>
    <rPh sb="60" eb="61">
      <t>ツカ</t>
    </rPh>
    <rPh sb="71" eb="72">
      <t>カ</t>
    </rPh>
    <rPh sb="116" eb="117">
      <t>カイ</t>
    </rPh>
    <rPh sb="117" eb="118">
      <t>ク</t>
    </rPh>
    <rPh sb="119" eb="120">
      <t>カエ</t>
    </rPh>
    <phoneticPr fontId="1"/>
  </si>
  <si>
    <t>校庭に「ライン引きロボット」を使って線を引きたい。
１辺が10mの星形を書くには、どのような手順になるか。ループを使ってフローチャートを書いてみよう。
利用できる命令は
　○○mの線を引く
　右に□□°曲がる
　ループ　△△回繰り返す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8" eb="29">
      <t>ヘン</t>
    </rPh>
    <rPh sb="34" eb="36">
      <t>ホシガタ</t>
    </rPh>
    <rPh sb="37" eb="38">
      <t>カ</t>
    </rPh>
    <rPh sb="47" eb="49">
      <t>テジュン</t>
    </rPh>
    <rPh sb="58" eb="59">
      <t>ツカ</t>
    </rPh>
    <rPh sb="69" eb="70">
      <t>カ</t>
    </rPh>
    <phoneticPr fontId="1"/>
  </si>
  <si>
    <t>火にかける</t>
    <rPh sb="0" eb="1">
      <t>ヒ</t>
    </rPh>
    <phoneticPr fontId="1"/>
  </si>
  <si>
    <t>正解になる言い回しは限定されている。</t>
    <rPh sb="0" eb="2">
      <t>セイカイ</t>
    </rPh>
    <rPh sb="5" eb="6">
      <t>イ</t>
    </rPh>
    <rPh sb="7" eb="8">
      <t>マワ</t>
    </rPh>
    <rPh sb="10" eb="12">
      <t>ゲンテイ</t>
    </rPh>
    <phoneticPr fontId="1"/>
  </si>
  <si>
    <t>問題文の書き方やヒントを参考に手順を入力すること。</t>
    <rPh sb="18" eb="20">
      <t>ニュウリョク</t>
    </rPh>
    <phoneticPr fontId="1"/>
  </si>
  <si>
    <t>操作方法がわからない場合は、[操作方法を動画で見る]をクリックする。</t>
    <rPh sb="0" eb="2">
      <t>ソウサ</t>
    </rPh>
    <rPh sb="2" eb="4">
      <t>ホウホウ</t>
    </rPh>
    <rPh sb="10" eb="12">
      <t>バアイ</t>
    </rPh>
    <rPh sb="15" eb="17">
      <t>ソウサ</t>
    </rPh>
    <rPh sb="17" eb="19">
      <t>ホウホウ</t>
    </rPh>
    <rPh sb="20" eb="22">
      <t>ドウガ</t>
    </rPh>
    <rPh sb="23" eb="24">
      <t>ミ</t>
    </rPh>
    <phoneticPr fontId="1"/>
  </si>
  <si>
    <t>校庭に「ライン引きロボット」を使って線を引きたい。
利用できる命令は
　○○mの線を引く
　右に□□°曲がる
の２種類とする
１辺が10mの正三角形を書くには、どのような手順になるか。
（°は省略してもよい）</t>
    <rPh sb="0" eb="2">
      <t>コウテイ</t>
    </rPh>
    <rPh sb="7" eb="8">
      <t>ヒ</t>
    </rPh>
    <rPh sb="15" eb="16">
      <t>ツカ</t>
    </rPh>
    <rPh sb="18" eb="19">
      <t>セン</t>
    </rPh>
    <rPh sb="20" eb="21">
      <t>ヒ</t>
    </rPh>
    <rPh sb="27" eb="29">
      <t>リヨウ</t>
    </rPh>
    <rPh sb="32" eb="34">
      <t>メイレイ</t>
    </rPh>
    <rPh sb="41" eb="42">
      <t>セン</t>
    </rPh>
    <rPh sb="43" eb="44">
      <t>ヒ</t>
    </rPh>
    <rPh sb="47" eb="48">
      <t>ミギ</t>
    </rPh>
    <rPh sb="52" eb="53">
      <t>マ</t>
    </rPh>
    <rPh sb="58" eb="60">
      <t>シュルイ</t>
    </rPh>
    <rPh sb="66" eb="67">
      <t>ヘン</t>
    </rPh>
    <rPh sb="72" eb="76">
      <t>セイサンカッケイ</t>
    </rPh>
    <rPh sb="77" eb="78">
      <t>カ</t>
    </rPh>
    <rPh sb="87" eb="89">
      <t>テジュン</t>
    </rPh>
    <rPh sb="98" eb="100">
      <t>ショウリャク</t>
    </rPh>
    <phoneticPr fontId="1"/>
  </si>
  <si>
    <t>角度をどう計算したらよいかよくわからない人は、</t>
    <rPh sb="0" eb="2">
      <t>カクド</t>
    </rPh>
    <rPh sb="5" eb="7">
      <t>ケイサン</t>
    </rPh>
    <rPh sb="20" eb="21">
      <t>ヒト</t>
    </rPh>
    <phoneticPr fontId="1"/>
  </si>
  <si>
    <t>以下のリンクをクリックして説明の動画を見てください。</t>
    <rPh sb="0" eb="2">
      <t>イカ</t>
    </rPh>
    <rPh sb="13" eb="15">
      <t>セツメイ</t>
    </rPh>
    <rPh sb="16" eb="18">
      <t>ドウガ</t>
    </rPh>
    <rPh sb="19" eb="20">
      <t>ミ</t>
    </rPh>
    <phoneticPr fontId="1"/>
  </si>
  <si>
    <t>上記の説明を読んだら、[次へ]をクリックし、課題を進める。</t>
    <rPh sb="0" eb="2">
      <t>ジョウキ</t>
    </rPh>
    <rPh sb="3" eb="5">
      <t>セツメイ</t>
    </rPh>
    <rPh sb="6" eb="7">
      <t>ヨ</t>
    </rPh>
    <rPh sb="12" eb="13">
      <t>ツギ</t>
    </rPh>
    <rPh sb="22" eb="24">
      <t>カダイ</t>
    </rPh>
    <rPh sb="25" eb="26">
      <t>スス</t>
    </rPh>
    <phoneticPr fontId="1"/>
  </si>
  <si>
    <t>前へ</t>
    <rPh sb="0" eb="1">
      <t>マエ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</si>
  <si>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◎</t>
    </r>
    <r>
      <rPr>
        <sz val="12"/>
        <color theme="1"/>
        <rFont val="ＭＳ Ｐゴシック"/>
        <family val="3"/>
        <charset val="128"/>
        <scheme val="minor"/>
      </rPr>
      <t>（二重丸）でクリアとなる。すべての課題をクリアする。</t>
    </r>
    <rPh sb="2" eb="5">
      <t>ニジュウマル</t>
    </rPh>
    <rPh sb="18" eb="20">
      <t>カダイ</t>
    </rPh>
    <phoneticPr fontId="1"/>
  </si>
  <si>
    <t xml:space="preserve">S←0　とは「Sに0を代入する」という意味
S←S+K　とは「S+Kの結果をSに代入する」という意味
←　は「ひだり」と入力し変換する（全角）
≦　は「＜」を入力し変換する（全角）
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rPh sb="62" eb="64">
      <t>ニュウリョク</t>
    </rPh>
    <rPh sb="65" eb="67">
      <t>ヘンカン</t>
    </rPh>
    <rPh sb="70" eb="72">
      <t>ゼンカク</t>
    </rPh>
    <rPh sb="81" eb="83">
      <t>ニュウリョク</t>
    </rPh>
    <rPh sb="84" eb="86">
      <t>ヘンカン</t>
    </rPh>
    <rPh sb="89" eb="91">
      <t>ゼンカク</t>
    </rPh>
    <phoneticPr fontId="1"/>
  </si>
  <si>
    <t xml:space="preserve">S←0　とは「Sに0を代入する」という意味
S←S+K　とは「S+Kの結果をSに代入する」という意味
←　は「ひだり」と入力し変換する（全角）
≦　は「＜」を入力し変換する（全角）
</t>
    <rPh sb="11" eb="13">
      <t>ダイニュウ</t>
    </rPh>
    <rPh sb="19" eb="21">
      <t>イミ</t>
    </rPh>
    <rPh sb="35" eb="37">
      <t>ケッカ</t>
    </rPh>
    <rPh sb="40" eb="42">
      <t>ダイニュウ</t>
    </rPh>
    <rPh sb="48" eb="50">
      <t>イミ</t>
    </rPh>
    <phoneticPr fontId="1"/>
  </si>
  <si>
    <r>
      <t>12を入力したときの</t>
    </r>
    <r>
      <rPr>
        <sz val="12"/>
        <color rgb="FFFF0000"/>
        <rFont val="ＭＳ Ｐゴシック"/>
        <family val="3"/>
        <charset val="128"/>
        <scheme val="minor"/>
      </rPr>
      <t>●</t>
    </r>
    <r>
      <rPr>
        <sz val="12"/>
        <rFont val="ＭＳ Ｐゴシック"/>
        <family val="3"/>
        <charset val="128"/>
        <scheme val="minor"/>
      </rPr>
      <t>における値を表にまとめる。
値や表示がない場合は　-　（半角のマイナス）を入力する</t>
    </r>
    <rPh sb="3" eb="5">
      <t>ニュウリョク</t>
    </rPh>
    <rPh sb="15" eb="16">
      <t>アタイ</t>
    </rPh>
    <rPh sb="17" eb="18">
      <t>ヒョウ</t>
    </rPh>
    <rPh sb="25" eb="26">
      <t>アタイ</t>
    </rPh>
    <rPh sb="27" eb="29">
      <t>ヒョウジ</t>
    </rPh>
    <rPh sb="32" eb="34">
      <t>バアイ</t>
    </rPh>
    <rPh sb="39" eb="41">
      <t>ハンカク</t>
    </rPh>
    <rPh sb="48" eb="50">
      <t>ニュウリョク</t>
    </rPh>
    <phoneticPr fontId="1"/>
  </si>
  <si>
    <t>入力された数値が表示されるのは、
どのような数値を入力したときか。</t>
    <rPh sb="0" eb="2">
      <t>ニュウリョク</t>
    </rPh>
    <rPh sb="5" eb="7">
      <t>スウチ</t>
    </rPh>
    <rPh sb="8" eb="10">
      <t>ヒョウジ</t>
    </rPh>
    <rPh sb="22" eb="24">
      <t>スウチ</t>
    </rPh>
    <rPh sb="25" eb="27">
      <t>ニュウリョク</t>
    </rPh>
    <phoneticPr fontId="1"/>
  </si>
  <si>
    <t>16終了</t>
    <rPh sb="2" eb="4">
      <t>シュウリョウ</t>
    </rPh>
    <phoneticPr fontId="1"/>
  </si>
  <si>
    <t>15発展2</t>
    <rPh sb="2" eb="4">
      <t>ハッテン</t>
    </rPh>
    <phoneticPr fontId="1"/>
  </si>
  <si>
    <t>Step14発展1</t>
    <rPh sb="6" eb="8">
      <t>ハッテン</t>
    </rPh>
    <phoneticPr fontId="1"/>
  </si>
  <si>
    <t>Step13条件分岐4</t>
    <rPh sb="6" eb="8">
      <t>ジョウケン</t>
    </rPh>
    <rPh sb="8" eb="10">
      <t>ブンキ</t>
    </rPh>
    <phoneticPr fontId="1"/>
  </si>
  <si>
    <t>Step11条件分岐2</t>
    <rPh sb="6" eb="8">
      <t>ジョウケン</t>
    </rPh>
    <rPh sb="8" eb="10">
      <t>ブンキ</t>
    </rPh>
    <phoneticPr fontId="1"/>
  </si>
  <si>
    <t>Step12条件分岐3</t>
    <rPh sb="6" eb="8">
      <t>ジョウケン</t>
    </rPh>
    <rPh sb="8" eb="10">
      <t>ブンキ</t>
    </rPh>
    <phoneticPr fontId="1"/>
  </si>
  <si>
    <t>Step10条件分岐1-2</t>
    <rPh sb="6" eb="8">
      <t>ジョウケン</t>
    </rPh>
    <rPh sb="8" eb="10">
      <t>ブンキ</t>
    </rPh>
    <phoneticPr fontId="1"/>
  </si>
  <si>
    <t>Step09条件分岐1-1</t>
    <rPh sb="6" eb="8">
      <t>ジョウケン</t>
    </rPh>
    <rPh sb="8" eb="10">
      <t>ブンキ</t>
    </rPh>
    <phoneticPr fontId="1"/>
  </si>
  <si>
    <t>動作を追っていこう</t>
    <rPh sb="0" eb="2">
      <t>ドウサ</t>
    </rPh>
    <rPh sb="3" eb="4">
      <t>オ</t>
    </rPh>
    <phoneticPr fontId="1"/>
  </si>
  <si>
    <t>S←0</t>
    <phoneticPr fontId="1"/>
  </si>
  <si>
    <t>Sを0にする</t>
    <phoneticPr fontId="1"/>
  </si>
  <si>
    <t>始め</t>
    <rPh sb="0" eb="1">
      <t>ハジ</t>
    </rPh>
    <phoneticPr fontId="1"/>
  </si>
  <si>
    <t>Kを1にする</t>
    <phoneticPr fontId="1"/>
  </si>
  <si>
    <t>K≦10</t>
    <phoneticPr fontId="1"/>
  </si>
  <si>
    <t>S←S+K</t>
    <phoneticPr fontId="1"/>
  </si>
  <si>
    <t>Kは1なので[はい]に進む</t>
    <rPh sb="11" eb="12">
      <t>スス</t>
    </rPh>
    <phoneticPr fontId="1"/>
  </si>
  <si>
    <t>Sを0+1=1にする</t>
    <phoneticPr fontId="1"/>
  </si>
  <si>
    <t>K←K+1</t>
    <phoneticPr fontId="1"/>
  </si>
  <si>
    <t>Kを1+1=2にする</t>
    <phoneticPr fontId="1"/>
  </si>
  <si>
    <t>Kは2なので[はい]に進む</t>
    <rPh sb="11" eb="12">
      <t>スス</t>
    </rPh>
    <phoneticPr fontId="1"/>
  </si>
  <si>
    <t>Sを1+2=3にする</t>
    <phoneticPr fontId="1"/>
  </si>
  <si>
    <t>Kを2+1=3にする</t>
    <phoneticPr fontId="1"/>
  </si>
  <si>
    <t>以下略</t>
    <rPh sb="0" eb="3">
      <t>イカリャク</t>
    </rPh>
    <phoneticPr fontId="1"/>
  </si>
  <si>
    <t>Kは3なので[はい]に進む</t>
    <rPh sb="11" eb="12">
      <t>スス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</si>
  <si>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●</t>
    </r>
    <r>
      <rPr>
        <sz val="12"/>
        <color theme="1"/>
        <rFont val="ＭＳ Ｐゴシック"/>
        <family val="3"/>
        <charset val="128"/>
        <scheme val="minor"/>
      </rPr>
      <t>を通過するときのSとKの値がどう変化するか考える</t>
    </r>
    <rPh sb="2" eb="4">
      <t>ツウカ</t>
    </rPh>
    <rPh sb="13" eb="14">
      <t>アタイ</t>
    </rPh>
    <rPh sb="17" eb="19">
      <t>ヘンカ</t>
    </rPh>
    <rPh sb="22" eb="23">
      <t>カンガ</t>
    </rPh>
    <phoneticPr fontId="1"/>
  </si>
  <si>
    <t>下のフローチャートの手順を見てみよう。</t>
    <rPh sb="0" eb="1">
      <t>シタ</t>
    </rPh>
    <rPh sb="10" eb="12">
      <t>テジュン</t>
    </rPh>
    <rPh sb="13" eb="14">
      <t>ミ</t>
    </rPh>
    <phoneticPr fontId="1"/>
  </si>
  <si>
    <t>K←1</t>
    <phoneticPr fontId="1"/>
  </si>
  <si>
    <t>Sとして表示される値は</t>
    <rPh sb="4" eb="6">
      <t>ヒョウジ</t>
    </rPh>
    <rPh sb="9" eb="10">
      <t>アタイ</t>
    </rPh>
    <phoneticPr fontId="1"/>
  </si>
  <si>
    <t>Sを表示するこの手順は、何を求める手順になっているか、小学5年生でもわかる言葉で説明せよ</t>
    <rPh sb="2" eb="4">
      <t>ヒョウジ</t>
    </rPh>
    <rPh sb="8" eb="10">
      <t>テジュン</t>
    </rPh>
    <rPh sb="12" eb="13">
      <t>ナニ</t>
    </rPh>
    <rPh sb="14" eb="15">
      <t>モト</t>
    </rPh>
    <rPh sb="17" eb="19">
      <t>テジュン</t>
    </rPh>
    <rPh sb="27" eb="29">
      <t>ショウガク</t>
    </rPh>
    <rPh sb="30" eb="32">
      <t>ネンセイ</t>
    </rPh>
    <rPh sb="37" eb="39">
      <t>コトバ</t>
    </rPh>
    <rPh sb="40" eb="42">
      <t>セツメイ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</si>
  <si>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●</t>
    </r>
    <r>
      <rPr>
        <sz val="12"/>
        <color theme="1"/>
        <rFont val="ＭＳ Ｐゴシック"/>
        <family val="3"/>
        <charset val="128"/>
        <scheme val="minor"/>
      </rPr>
      <t>を通過するときのSとKの値を調べ、表を完成させよう。</t>
    </r>
    <rPh sb="2" eb="4">
      <t>ツウカ</t>
    </rPh>
    <rPh sb="13" eb="14">
      <t>アタイ</t>
    </rPh>
    <rPh sb="15" eb="16">
      <t>シラ</t>
    </rPh>
    <rPh sb="18" eb="19">
      <t>ヒョウ</t>
    </rPh>
    <rPh sb="20" eb="22">
      <t>カンセイ</t>
    </rPh>
    <phoneticPr fontId="1"/>
  </si>
  <si>
    <t>意味として正しくても、コンピュータがわからなければ先に進めない。</t>
    <rPh sb="0" eb="2">
      <t>イミ</t>
    </rPh>
    <rPh sb="5" eb="6">
      <t>タダ</t>
    </rPh>
    <rPh sb="25" eb="26">
      <t>サキ</t>
    </rPh>
    <rPh sb="27" eb="28">
      <t>スス</t>
    </rPh>
    <phoneticPr fontId="1"/>
  </si>
  <si>
    <t xml:space="preserve">A君は、毎朝登校するとき、その日の天候によって通学方法を変更する。雨が降っていなければ、自転車で通学するが、降っていればバスを利用する。自転車で行けば30分で登校することができるが、バスを利用すると40分かかる。
始業時間の8時30分に遅刻しそうだと、雨が降っていても自転車で登校することにしている。
これをフローチャートで書いてみよう
</t>
    <rPh sb="107" eb="109">
      <t>シギョウ</t>
    </rPh>
    <rPh sb="109" eb="111">
      <t>ジカン</t>
    </rPh>
    <phoneticPr fontId="1"/>
  </si>
  <si>
    <t>10の線を引く</t>
    <rPh sb="3" eb="4">
      <t>セン</t>
    </rPh>
    <rPh sb="5" eb="6">
      <t>ヒ</t>
    </rPh>
    <phoneticPr fontId="1"/>
  </si>
  <si>
    <t>正5角形と星形を描くには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</si>
</sst>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6"/>
      <color theme="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hidden="1"/>
    </xf>
    <xf numFmtId="0" fontId="12" fillId="7" borderId="0" xfId="0" applyFont="1" applyFill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top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hidden="1"/>
    </xf>
    <xf numFmtId="0" fontId="7" fillId="0" borderId="0" xfId="1" applyProtection="1">
      <alignment vertical="center"/>
    </xf>
    <xf numFmtId="0" fontId="18" fillId="9" borderId="9" xfId="2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vertical="center"/>
    </xf>
    <xf numFmtId="0" fontId="20" fillId="9" borderId="9" xfId="2" applyFont="1" applyAlignment="1">
      <alignment horizontal="center" vertical="center"/>
    </xf>
    <xf numFmtId="0" fontId="20" fillId="9" borderId="9" xfId="2" applyFont="1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>
      <alignment vertical="center"/>
    </xf>
    <xf numFmtId="0" fontId="16" fillId="7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8" fillId="9" borderId="9" xfId="2" applyAlignment="1" applyProtection="1">
      <alignment horizontal="center" vertical="center"/>
      <protection hidden="1"/>
    </xf>
    <xf numFmtId="0" fontId="22" fillId="9" borderId="9" xfId="2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3" fillId="0" borderId="1" xfId="0" applyFont="1" applyBorder="1" applyAlignment="1" applyProtection="1">
      <alignment horizontal="center" vertical="top" wrapText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Protection="1">
      <alignment vertical="center"/>
    </xf>
    <xf numFmtId="0" fontId="25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3" fillId="3" borderId="0" xfId="0" applyFont="1" applyFill="1">
      <alignment vertical="center"/>
    </xf>
    <xf numFmtId="0" fontId="13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4" borderId="0" xfId="0" applyFont="1" applyFill="1">
      <alignment vertical="center"/>
    </xf>
    <xf numFmtId="0" fontId="0" fillId="0" borderId="0" xfId="0" applyAlignment="1" applyProtection="1">
      <alignment horizontal="center" vertical="center"/>
    </xf>
    <xf numFmtId="0" fontId="3" fillId="4" borderId="0" xfId="0" applyFont="1" applyFill="1" applyProtection="1">
      <alignment vertical="center"/>
    </xf>
    <xf numFmtId="0" fontId="13" fillId="0" borderId="0" xfId="0" applyFont="1" applyAlignment="1" applyProtection="1">
      <alignment horizontal="left" vertical="top" wrapText="1"/>
    </xf>
    <xf numFmtId="0" fontId="13" fillId="0" borderId="0" xfId="0" applyFont="1" applyAlignment="1" applyProtection="1">
      <alignment vertical="center" wrapText="1"/>
      <protection hidden="1"/>
    </xf>
    <xf numFmtId="0" fontId="19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top" wrapText="1"/>
    </xf>
    <xf numFmtId="0" fontId="3" fillId="5" borderId="0" xfId="0" applyFont="1" applyFill="1" applyProtection="1">
      <alignment vertical="center"/>
    </xf>
    <xf numFmtId="0" fontId="13" fillId="0" borderId="0" xfId="0" applyFont="1" applyAlignment="1" applyProtection="1">
      <alignment vertical="top" wrapText="1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wrapText="1"/>
    </xf>
    <xf numFmtId="0" fontId="16" fillId="7" borderId="0" xfId="0" applyFont="1" applyFill="1" applyProtection="1">
      <alignment vertical="center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6" xfId="0" applyFont="1" applyFill="1" applyBorder="1" applyAlignment="1" applyProtection="1">
      <alignment horizontal="center" vertical="center"/>
      <protection locked="0"/>
    </xf>
    <xf numFmtId="0" fontId="19" fillId="6" borderId="7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center" vertical="center"/>
    </xf>
    <xf numFmtId="0" fontId="0" fillId="0" borderId="0" xfId="0">
      <alignment vertical="center"/>
    </xf>
    <xf numFmtId="0" fontId="19" fillId="0" borderId="0" xfId="0" applyFont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0" fillId="9" borderId="9" xfId="2" applyFont="1" applyAlignment="1" applyProtection="1">
      <alignment horizontal="center" vertical="center"/>
    </xf>
    <xf numFmtId="0" fontId="22" fillId="9" borderId="9" xfId="2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1" applyAlignment="1">
      <alignment horizontal="center" vertical="center"/>
    </xf>
  </cellXfs>
  <cellStyles count="3">
    <cellStyle name="チェック セル" xfId="2" builtinId="23"/>
    <cellStyle name="ハイパーリンク" xfId="1" builtinId="8"/>
    <cellStyle name="標準" xfId="0" builtinId="0"/>
  </cellStyles>
  <dxfs count="1"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theme="2" tint="-0.2509842219306009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5</xdr:row>
      <xdr:rowOff>133350</xdr:rowOff>
    </xdr:from>
    <xdr:to>
      <xdr:col>11</xdr:col>
      <xdr:colOff>342765</xdr:colOff>
      <xdr:row>19</xdr:row>
      <xdr:rowOff>44407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2325" y="1209675"/>
          <a:ext cx="3343140" cy="2444707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200586</xdr:colOff>
      <xdr:row>2</xdr:row>
      <xdr:rowOff>43142</xdr:rowOff>
    </xdr:from>
    <xdr:to>
      <xdr:col>17</xdr:col>
      <xdr:colOff>457626</xdr:colOff>
      <xdr:row>13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3161" y="66226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</xdr:col>
      <xdr:colOff>597112</xdr:colOff>
      <xdr:row>7</xdr:row>
      <xdr:rowOff>63481</xdr:rowOff>
    </xdr:from>
    <xdr:to>
      <xdr:col>4</xdr:col>
      <xdr:colOff>1122555</xdr:colOff>
      <xdr:row>26</xdr:row>
      <xdr:rowOff>192570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968712" y="1730356"/>
          <a:ext cx="1897043" cy="4072439"/>
          <a:chOff x="5410136" y="829208"/>
          <a:chExt cx="1900356" cy="4132074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5895684" y="829208"/>
            <a:ext cx="1177414" cy="309098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5894719" y="4649317"/>
            <a:ext cx="1179346" cy="311965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CxnSpPr>
            <a:stCxn id="4" idx="2"/>
            <a:endCxn id="9" idx="0"/>
          </xdr:cNvCxnSpPr>
        </xdr:nvCxnSpPr>
        <xdr:spPr>
          <a:xfrm>
            <a:off x="6484391" y="1138306"/>
            <a:ext cx="177" cy="14029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CxnSpPr>
            <a:stCxn id="12" idx="4"/>
            <a:endCxn id="5" idx="0"/>
          </xdr:cNvCxnSpPr>
        </xdr:nvCxnSpPr>
        <xdr:spPr>
          <a:xfrm>
            <a:off x="6482839" y="4401343"/>
            <a:ext cx="1153" cy="24797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フローチャート: 判断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5781781" y="1950912"/>
            <a:ext cx="1401715" cy="464061"/>
          </a:xfrm>
          <a:prstGeom prst="flowChartDecision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≦</a:t>
            </a:r>
            <a:r>
              <a:rPr lang="en-US" altLang="ja-JP" sz="1200">
                <a:solidFill>
                  <a:srgbClr val="000000"/>
                </a:solidFill>
              </a:rPr>
              <a:t>10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9" name="フローチャート: 処理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5900954" y="1278605"/>
            <a:ext cx="1167227" cy="401590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0" name="フローチャート: 処理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5900954" y="2601922"/>
            <a:ext cx="1167227" cy="401590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S+K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" name="フローチャート: 処理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/>
        </xdr:nvSpPr>
        <xdr:spPr>
          <a:xfrm>
            <a:off x="5900954" y="3251485"/>
            <a:ext cx="1167227" cy="399486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2" name="フローチャート: データ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/>
        </xdr:nvSpPr>
        <xdr:spPr>
          <a:xfrm>
            <a:off x="5832175" y="4040689"/>
            <a:ext cx="1300927" cy="360654"/>
          </a:xfrm>
          <a:prstGeom prst="flowChartInputOutput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CxnSpPr>
            <a:stCxn id="9" idx="2"/>
            <a:endCxn id="8" idx="0"/>
          </xdr:cNvCxnSpPr>
        </xdr:nvCxnSpPr>
        <xdr:spPr>
          <a:xfrm flipH="1">
            <a:off x="6482639" y="1680195"/>
            <a:ext cx="1929" cy="27071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CxnSpPr>
            <a:stCxn id="8" idx="2"/>
            <a:endCxn id="10" idx="0"/>
          </xdr:cNvCxnSpPr>
        </xdr:nvCxnSpPr>
        <xdr:spPr>
          <a:xfrm>
            <a:off x="6482639" y="2414973"/>
            <a:ext cx="1929" cy="18694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CxnSpPr>
            <a:stCxn id="10" idx="2"/>
            <a:endCxn id="11" idx="0"/>
          </xdr:cNvCxnSpPr>
        </xdr:nvCxnSpPr>
        <xdr:spPr>
          <a:xfrm>
            <a:off x="6484568" y="3003512"/>
            <a:ext cx="0" cy="24797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フリーフォーム 1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>
          <a:xfrm>
            <a:off x="6475503" y="1789043"/>
            <a:ext cx="834989" cy="1947070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7" name="フリーフォーム 16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/>
        </xdr:nvSpPr>
        <xdr:spPr>
          <a:xfrm>
            <a:off x="5410136" y="2194892"/>
            <a:ext cx="1071358" cy="1849746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0231" h="2036885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  <a:lnTo>
                  <a:pt x="1260231" y="2036885"/>
                </a:lnTo>
              </a:path>
            </a:pathLst>
          </a:cu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8" name="円/楕円 41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/>
        </xdr:nvSpPr>
        <xdr:spPr>
          <a:xfrm>
            <a:off x="6434831" y="1732184"/>
            <a:ext cx="107228" cy="109333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 txBox="1"/>
        </xdr:nvSpPr>
        <xdr:spPr>
          <a:xfrm>
            <a:off x="6518413" y="2343978"/>
            <a:ext cx="45910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 txBox="1"/>
        </xdr:nvSpPr>
        <xdr:spPr>
          <a:xfrm>
            <a:off x="5425109" y="1921565"/>
            <a:ext cx="57868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いいえ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162486</xdr:colOff>
      <xdr:row>11</xdr:row>
      <xdr:rowOff>109817</xdr:rowOff>
    </xdr:from>
    <xdr:to>
      <xdr:col>7</xdr:col>
      <xdr:colOff>95676</xdr:colOff>
      <xdr:row>23</xdr:row>
      <xdr:rowOff>97074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286" y="26148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616164</xdr:colOff>
      <xdr:row>2</xdr:row>
      <xdr:rowOff>25380</xdr:rowOff>
    </xdr:from>
    <xdr:to>
      <xdr:col>11</xdr:col>
      <xdr:colOff>257176</xdr:colOff>
      <xdr:row>24</xdr:row>
      <xdr:rowOff>19049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6769314" y="606405"/>
          <a:ext cx="2222287" cy="4565669"/>
          <a:chOff x="5410135" y="829210"/>
          <a:chExt cx="1900354" cy="4132078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5895681" y="829210"/>
            <a:ext cx="1177413" cy="309098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5894716" y="4649323"/>
            <a:ext cx="1179345" cy="311965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CxnSpPr>
            <a:stCxn id="4" idx="2"/>
            <a:endCxn id="9" idx="0"/>
          </xdr:cNvCxnSpPr>
        </xdr:nvCxnSpPr>
        <xdr:spPr>
          <a:xfrm>
            <a:off x="6484388" y="1138308"/>
            <a:ext cx="176" cy="15754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CxnSpPr>
            <a:stCxn id="12" idx="4"/>
            <a:endCxn id="5" idx="0"/>
          </xdr:cNvCxnSpPr>
        </xdr:nvCxnSpPr>
        <xdr:spPr>
          <a:xfrm>
            <a:off x="6482835" y="4401348"/>
            <a:ext cx="1153" cy="24797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フローチャート: 判断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5781778" y="1907813"/>
            <a:ext cx="1401714" cy="464061"/>
          </a:xfrm>
          <a:prstGeom prst="flowChartDecision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9" name="フローチャート: 処理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5900951" y="1295848"/>
            <a:ext cx="1167226" cy="401591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3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0" name="フローチャート: 処理 9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/>
        </xdr:nvSpPr>
        <xdr:spPr>
          <a:xfrm>
            <a:off x="5900951" y="2584684"/>
            <a:ext cx="1167226" cy="401591"/>
          </a:xfrm>
          <a:prstGeom prst="flowChartProcess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" name="フローチャート: 処理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5900951" y="3225627"/>
            <a:ext cx="1167226" cy="399486"/>
          </a:xfrm>
          <a:prstGeom prst="flowChartProcess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2" name="フローチャート: データ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5832172" y="4040692"/>
            <a:ext cx="1300926" cy="360654"/>
          </a:xfrm>
          <a:prstGeom prst="flowChartInputOutput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CxnSpPr>
            <a:stCxn id="9" idx="2"/>
            <a:endCxn id="8" idx="0"/>
          </xdr:cNvCxnSpPr>
        </xdr:nvCxnSpPr>
        <xdr:spPr>
          <a:xfrm flipH="1">
            <a:off x="6482635" y="1697439"/>
            <a:ext cx="1929" cy="21037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CxnSpPr>
            <a:stCxn id="8" idx="2"/>
            <a:endCxn id="10" idx="0"/>
          </xdr:cNvCxnSpPr>
        </xdr:nvCxnSpPr>
        <xdr:spPr>
          <a:xfrm>
            <a:off x="6482635" y="2371874"/>
            <a:ext cx="1929" cy="21281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A00-00000F000000}"/>
              </a:ext>
            </a:extLst>
          </xdr:cNvPr>
          <xdr:cNvCxnSpPr>
            <a:stCxn id="10" idx="2"/>
            <a:endCxn id="11" idx="0"/>
          </xdr:cNvCxnSpPr>
        </xdr:nvCxnSpPr>
        <xdr:spPr>
          <a:xfrm>
            <a:off x="6484564" y="2986275"/>
            <a:ext cx="0" cy="23935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フリーフォーム 15">
            <a:extLst>
              <a:ext uri="{FF2B5EF4-FFF2-40B4-BE49-F238E27FC236}">
                <a16:creationId xmlns:a16="http://schemas.microsoft.com/office/drawing/2014/main" id="{00000000-0008-0000-0A00-000010000000}"/>
              </a:ext>
            </a:extLst>
          </xdr:cNvPr>
          <xdr:cNvSpPr/>
        </xdr:nvSpPr>
        <xdr:spPr>
          <a:xfrm>
            <a:off x="6475501" y="1789046"/>
            <a:ext cx="834988" cy="1922281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7" name="フリーフォーム 16">
            <a:extLst>
              <a:ext uri="{FF2B5EF4-FFF2-40B4-BE49-F238E27FC236}">
                <a16:creationId xmlns:a16="http://schemas.microsoft.com/office/drawing/2014/main" id="{00000000-0008-0000-0A00-000011000000}"/>
              </a:ext>
            </a:extLst>
          </xdr:cNvPr>
          <xdr:cNvSpPr/>
        </xdr:nvSpPr>
        <xdr:spPr>
          <a:xfrm>
            <a:off x="5410135" y="2142407"/>
            <a:ext cx="1071358" cy="1902233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0231" h="2036885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  <a:lnTo>
                  <a:pt x="1260231" y="2036885"/>
                </a:lnTo>
              </a:path>
            </a:pathLst>
          </a:cu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A00-000013000000}"/>
              </a:ext>
            </a:extLst>
          </xdr:cNvPr>
          <xdr:cNvSpPr txBox="1"/>
        </xdr:nvSpPr>
        <xdr:spPr>
          <a:xfrm>
            <a:off x="6518411" y="2343982"/>
            <a:ext cx="45910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A00-000014000000}"/>
              </a:ext>
            </a:extLst>
          </xdr:cNvPr>
          <xdr:cNvSpPr txBox="1"/>
        </xdr:nvSpPr>
        <xdr:spPr>
          <a:xfrm>
            <a:off x="5425109" y="1921565"/>
            <a:ext cx="57868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いいえ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124386</xdr:colOff>
      <xdr:row>10</xdr:row>
      <xdr:rowOff>119342</xdr:rowOff>
    </xdr:from>
    <xdr:to>
      <xdr:col>7</xdr:col>
      <xdr:colOff>57576</xdr:colOff>
      <xdr:row>20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6" y="251964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635214</xdr:colOff>
      <xdr:row>0</xdr:row>
      <xdr:rowOff>177780</xdr:rowOff>
    </xdr:from>
    <xdr:to>
      <xdr:col>11</xdr:col>
      <xdr:colOff>276226</xdr:colOff>
      <xdr:row>25</xdr:row>
      <xdr:rowOff>161924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6788364" y="177780"/>
          <a:ext cx="2222287" cy="5842019"/>
          <a:chOff x="5410135" y="174057"/>
          <a:chExt cx="1900354" cy="4787231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5895681" y="174057"/>
            <a:ext cx="1177413" cy="309098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5894716" y="4649323"/>
            <a:ext cx="1179345" cy="311965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CxnSpPr>
            <a:stCxn id="12" idx="4"/>
            <a:endCxn id="5" idx="0"/>
          </xdr:cNvCxnSpPr>
        </xdr:nvCxnSpPr>
        <xdr:spPr>
          <a:xfrm>
            <a:off x="6482835" y="4401348"/>
            <a:ext cx="1153" cy="24797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フローチャート: 判断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5781778" y="1962629"/>
            <a:ext cx="1401714" cy="464061"/>
          </a:xfrm>
          <a:prstGeom prst="flowChartDecision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9" name="フローチャート: 処理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5900951" y="1295848"/>
            <a:ext cx="1167226" cy="401591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0" name="フローチャート: 処理 9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/>
        </xdr:nvSpPr>
        <xdr:spPr>
          <a:xfrm>
            <a:off x="5900951" y="2584684"/>
            <a:ext cx="1167226" cy="401591"/>
          </a:xfrm>
          <a:prstGeom prst="flowChartProcess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" name="フローチャート: 処理 10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/>
        </xdr:nvSpPr>
        <xdr:spPr>
          <a:xfrm>
            <a:off x="5900951" y="3178642"/>
            <a:ext cx="1167226" cy="399486"/>
          </a:xfrm>
          <a:prstGeom prst="flowChartProcess">
            <a:avLst/>
          </a:prstGeom>
          <a:noFill/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2" name="フローチャート: データ 1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/>
        </xdr:nvSpPr>
        <xdr:spPr>
          <a:xfrm>
            <a:off x="5832172" y="4040692"/>
            <a:ext cx="1300926" cy="360654"/>
          </a:xfrm>
          <a:prstGeom prst="flowChartInputOutput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CxnSpPr>
            <a:stCxn id="9" idx="2"/>
            <a:endCxn id="8" idx="0"/>
          </xdr:cNvCxnSpPr>
        </xdr:nvCxnSpPr>
        <xdr:spPr>
          <a:xfrm flipH="1">
            <a:off x="6482635" y="1697439"/>
            <a:ext cx="1929" cy="26519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CxnSpPr>
            <a:stCxn id="8" idx="2"/>
            <a:endCxn id="10" idx="0"/>
          </xdr:cNvCxnSpPr>
        </xdr:nvCxnSpPr>
        <xdr:spPr>
          <a:xfrm>
            <a:off x="6482635" y="2426690"/>
            <a:ext cx="1929" cy="15799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CxnSpPr>
            <a:stCxn id="10" idx="2"/>
            <a:endCxn id="11" idx="0"/>
          </xdr:cNvCxnSpPr>
        </xdr:nvCxnSpPr>
        <xdr:spPr>
          <a:xfrm>
            <a:off x="6484564" y="2986275"/>
            <a:ext cx="0" cy="19236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フリーフォーム 15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/>
        </xdr:nvSpPr>
        <xdr:spPr>
          <a:xfrm>
            <a:off x="6475501" y="1789047"/>
            <a:ext cx="834988" cy="1864503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7" name="フリーフォーム 16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/>
        </xdr:nvSpPr>
        <xdr:spPr>
          <a:xfrm>
            <a:off x="5410135" y="2197024"/>
            <a:ext cx="1071358" cy="1847615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0231" h="2036885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  <a:lnTo>
                  <a:pt x="1260231" y="2036885"/>
                </a:lnTo>
              </a:path>
            </a:pathLst>
          </a:cu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 txBox="1"/>
        </xdr:nvSpPr>
        <xdr:spPr>
          <a:xfrm>
            <a:off x="6518411" y="2343982"/>
            <a:ext cx="45910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/>
        </xdr:nvSpPr>
        <xdr:spPr>
          <a:xfrm>
            <a:off x="5425109" y="1921565"/>
            <a:ext cx="57868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CxnSpPr>
            <a:stCxn id="4" idx="2"/>
            <a:endCxn id="27" idx="1"/>
          </xdr:cNvCxnSpPr>
        </xdr:nvCxnSpPr>
        <xdr:spPr>
          <a:xfrm flipH="1">
            <a:off x="6483281" y="483155"/>
            <a:ext cx="1107" cy="16719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CxnSpPr>
            <a:stCxn id="27" idx="4"/>
            <a:endCxn id="9" idx="0"/>
          </xdr:cNvCxnSpPr>
        </xdr:nvCxnSpPr>
        <xdr:spPr>
          <a:xfrm>
            <a:off x="6483281" y="1035540"/>
            <a:ext cx="1284" cy="26030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409397</xdr:colOff>
      <xdr:row>3</xdr:row>
      <xdr:rowOff>19051</xdr:rowOff>
    </xdr:from>
    <xdr:to>
      <xdr:col>11</xdr:col>
      <xdr:colOff>85547</xdr:colOff>
      <xdr:row>5</xdr:row>
      <xdr:rowOff>12125</xdr:rowOff>
    </xdr:to>
    <xdr:sp macro="" textlink="">
      <xdr:nvSpPr>
        <xdr:cNvPr id="27" name="フローチャート: データ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5897954" y="755891"/>
          <a:ext cx="1555989" cy="467526"/>
        </a:xfrm>
        <a:prstGeom prst="flowChartInputOutput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124386</xdr:colOff>
      <xdr:row>10</xdr:row>
      <xdr:rowOff>119342</xdr:rowOff>
    </xdr:from>
    <xdr:to>
      <xdr:col>7</xdr:col>
      <xdr:colOff>57576</xdr:colOff>
      <xdr:row>20</xdr:row>
      <xdr:rowOff>182799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6" y="251964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109800</xdr:colOff>
      <xdr:row>0</xdr:row>
      <xdr:rowOff>206355</xdr:rowOff>
    </xdr:from>
    <xdr:to>
      <xdr:col>11</xdr:col>
      <xdr:colOff>257175</xdr:colOff>
      <xdr:row>26</xdr:row>
      <xdr:rowOff>19049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GrpSpPr/>
      </xdr:nvGrpSpPr>
      <xdr:grpSpPr>
        <a:xfrm>
          <a:off x="6262950" y="206355"/>
          <a:ext cx="2728650" cy="5842019"/>
          <a:chOff x="5434275" y="177780"/>
          <a:chExt cx="2728650" cy="5822969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5982516" y="177780"/>
            <a:ext cx="1376875" cy="375973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5981386" y="5621289"/>
            <a:ext cx="1379134" cy="379460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sp macro="" textlink="">
        <xdr:nvSpPr>
          <xdr:cNvPr id="8" name="フローチャート: 処理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5988472" y="1370825"/>
            <a:ext cx="1364962" cy="488477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CxnSpPr>
            <a:stCxn id="8" idx="2"/>
            <a:endCxn id="7" idx="0"/>
          </xdr:cNvCxnSpPr>
        </xdr:nvCxnSpPr>
        <xdr:spPr>
          <a:xfrm>
            <a:off x="6670953" y="1859302"/>
            <a:ext cx="0" cy="31304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CxnSpPr>
            <a:stCxn id="7" idx="2"/>
            <a:endCxn id="29" idx="0"/>
          </xdr:cNvCxnSpPr>
        </xdr:nvCxnSpPr>
        <xdr:spPr>
          <a:xfrm>
            <a:off x="6670587" y="2736805"/>
            <a:ext cx="0" cy="18663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CxnSpPr>
            <a:stCxn id="29" idx="2"/>
            <a:endCxn id="31" idx="1"/>
          </xdr:cNvCxnSpPr>
        </xdr:nvCxnSpPr>
        <xdr:spPr>
          <a:xfrm>
            <a:off x="6670587" y="3620232"/>
            <a:ext cx="0" cy="20368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フリーフォーム 14"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/>
        </xdr:nvSpPr>
        <xdr:spPr>
          <a:xfrm>
            <a:off x="6662610" y="1990725"/>
            <a:ext cx="1500315" cy="3181349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6" name="フリーフォーム 15"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SpPr/>
        </xdr:nvSpPr>
        <xdr:spPr>
          <a:xfrm>
            <a:off x="5495925" y="2457450"/>
            <a:ext cx="1176174" cy="3163285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  <a:gd name="connsiteX0" fmla="*/ 417635 w 1262724"/>
              <a:gd name="connsiteY0" fmla="*/ 0 h 2036885"/>
              <a:gd name="connsiteX1" fmla="*/ 0 w 1262724"/>
              <a:gd name="connsiteY1" fmla="*/ 0 h 2036885"/>
              <a:gd name="connsiteX2" fmla="*/ 0 w 1262724"/>
              <a:gd name="connsiteY2" fmla="*/ 1831731 h 2036885"/>
              <a:gd name="connsiteX3" fmla="*/ 1260231 w 1262724"/>
              <a:gd name="connsiteY3" fmla="*/ 1831731 h 2036885"/>
              <a:gd name="connsiteX4" fmla="*/ 1262724 w 1262724"/>
              <a:gd name="connsiteY4" fmla="*/ 1949264 h 2036885"/>
              <a:gd name="connsiteX5" fmla="*/ 1260231 w 1262724"/>
              <a:gd name="connsiteY5" fmla="*/ 2036885 h 2036885"/>
              <a:gd name="connsiteX0" fmla="*/ 417635 w 1262724"/>
              <a:gd name="connsiteY0" fmla="*/ 0 h 2036885"/>
              <a:gd name="connsiteX1" fmla="*/ 0 w 1262724"/>
              <a:gd name="connsiteY1" fmla="*/ 0 h 2036885"/>
              <a:gd name="connsiteX2" fmla="*/ 0 w 1262724"/>
              <a:gd name="connsiteY2" fmla="*/ 1831731 h 2036885"/>
              <a:gd name="connsiteX3" fmla="*/ 1260231 w 1262724"/>
              <a:gd name="connsiteY3" fmla="*/ 1831731 h 2036885"/>
              <a:gd name="connsiteX4" fmla="*/ 1262724 w 1262724"/>
              <a:gd name="connsiteY4" fmla="*/ 1949264 h 2036885"/>
              <a:gd name="connsiteX5" fmla="*/ 1260231 w 1262724"/>
              <a:gd name="connsiteY5" fmla="*/ 2036885 h 2036885"/>
              <a:gd name="connsiteX0" fmla="*/ 417635 w 1262724"/>
              <a:gd name="connsiteY0" fmla="*/ 0 h 1949264"/>
              <a:gd name="connsiteX1" fmla="*/ 0 w 1262724"/>
              <a:gd name="connsiteY1" fmla="*/ 0 h 1949264"/>
              <a:gd name="connsiteX2" fmla="*/ 0 w 1262724"/>
              <a:gd name="connsiteY2" fmla="*/ 1831731 h 1949264"/>
              <a:gd name="connsiteX3" fmla="*/ 1260231 w 1262724"/>
              <a:gd name="connsiteY3" fmla="*/ 1831731 h 1949264"/>
              <a:gd name="connsiteX4" fmla="*/ 1262724 w 1262724"/>
              <a:gd name="connsiteY4" fmla="*/ 1949264 h 19492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2724" h="1949264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  <a:lnTo>
                  <a:pt x="1262724" y="1949264"/>
                </a:lnTo>
              </a:path>
            </a:pathLst>
          </a:cu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7" name="フローチャート: 判断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5851366" y="2172342"/>
            <a:ext cx="1639174" cy="564463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K≦M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SpPr txBox="1"/>
        </xdr:nvSpPr>
        <xdr:spPr>
          <a:xfrm>
            <a:off x="6658571" y="2675036"/>
            <a:ext cx="536875" cy="2784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C00-000012000000}"/>
              </a:ext>
            </a:extLst>
          </xdr:cNvPr>
          <xdr:cNvSpPr txBox="1"/>
        </xdr:nvSpPr>
        <xdr:spPr>
          <a:xfrm>
            <a:off x="5434275" y="2141444"/>
            <a:ext cx="676718" cy="3353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C00-000013000000}"/>
              </a:ext>
            </a:extLst>
          </xdr:cNvPr>
          <xdr:cNvCxnSpPr>
            <a:stCxn id="4" idx="2"/>
            <a:endCxn id="21" idx="1"/>
          </xdr:cNvCxnSpPr>
        </xdr:nvCxnSpPr>
        <xdr:spPr>
          <a:xfrm>
            <a:off x="6670954" y="553753"/>
            <a:ext cx="0" cy="19872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C00-000014000000}"/>
              </a:ext>
            </a:extLst>
          </xdr:cNvPr>
          <xdr:cNvCxnSpPr>
            <a:stCxn id="21" idx="4"/>
            <a:endCxn id="8" idx="0"/>
          </xdr:cNvCxnSpPr>
        </xdr:nvCxnSpPr>
        <xdr:spPr>
          <a:xfrm flipH="1">
            <a:off x="6670953" y="1221800"/>
            <a:ext cx="1" cy="14902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フローチャート: データ 20">
            <a:extLst>
              <a:ext uri="{FF2B5EF4-FFF2-40B4-BE49-F238E27FC236}">
                <a16:creationId xmlns:a16="http://schemas.microsoft.com/office/drawing/2014/main" id="{00000000-0008-0000-0C00-000015000000}"/>
              </a:ext>
            </a:extLst>
          </xdr:cNvPr>
          <xdr:cNvSpPr/>
        </xdr:nvSpPr>
        <xdr:spPr>
          <a:xfrm>
            <a:off x="5894666" y="752476"/>
            <a:ext cx="1552575" cy="469324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M←</a:t>
            </a:r>
            <a:r>
              <a:rPr lang="ja-JP" altLang="en-US" sz="1200">
                <a:solidFill>
                  <a:srgbClr val="000000"/>
                </a:solidFill>
              </a:rPr>
              <a:t>入力値</a:t>
            </a:r>
          </a:p>
        </xdr:txBody>
      </xdr:sp>
      <xdr:sp macro="" textlink="">
        <xdr:nvSpPr>
          <xdr:cNvPr id="31" name="フローチャート: データ 30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/>
        </xdr:nvSpPr>
        <xdr:spPr>
          <a:xfrm>
            <a:off x="5910297" y="3823920"/>
            <a:ext cx="1521312" cy="438683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29" name="フローチャート: 判断 28">
            <a:extLst>
              <a:ext uri="{FF2B5EF4-FFF2-40B4-BE49-F238E27FC236}">
                <a16:creationId xmlns:a16="http://schemas.microsoft.com/office/drawing/2014/main" id="{00000000-0008-0000-0C00-00001D000000}"/>
              </a:ext>
            </a:extLst>
          </xdr:cNvPr>
          <xdr:cNvSpPr/>
        </xdr:nvSpPr>
        <xdr:spPr>
          <a:xfrm>
            <a:off x="5851366" y="2923442"/>
            <a:ext cx="1639174" cy="696790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は</a:t>
            </a:r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で</a:t>
            </a:r>
            <a:br>
              <a:rPr lang="en-US" altLang="ja-JP" sz="1200">
                <a:solidFill>
                  <a:srgbClr val="000000"/>
                </a:solidFill>
              </a:rPr>
            </a:br>
            <a:r>
              <a:rPr lang="ja-JP" altLang="en-US" sz="1200">
                <a:solidFill>
                  <a:srgbClr val="000000"/>
                </a:solidFill>
              </a:rPr>
              <a:t>割り切れる</a:t>
            </a: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SpPr txBox="1"/>
        </xdr:nvSpPr>
        <xdr:spPr>
          <a:xfrm>
            <a:off x="6669560" y="3546207"/>
            <a:ext cx="536875" cy="2784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C00-000025000000}"/>
              </a:ext>
            </a:extLst>
          </xdr:cNvPr>
          <xdr:cNvSpPr txBox="1"/>
        </xdr:nvSpPr>
        <xdr:spPr>
          <a:xfrm>
            <a:off x="7457970" y="3064636"/>
            <a:ext cx="394019" cy="1833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sp macro="" textlink="">
        <xdr:nvSpPr>
          <xdr:cNvPr id="56" name="フローチャート: 処理 55"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/>
        </xdr:nvSpPr>
        <xdr:spPr>
          <a:xfrm>
            <a:off x="5988472" y="4552175"/>
            <a:ext cx="1364962" cy="488477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00000000-0008-0000-0C00-00003E000000}"/>
              </a:ext>
            </a:extLst>
          </xdr:cNvPr>
          <xdr:cNvCxnSpPr>
            <a:stCxn id="31" idx="4"/>
            <a:endCxn id="56" idx="0"/>
          </xdr:cNvCxnSpPr>
        </xdr:nvCxnSpPr>
        <xdr:spPr>
          <a:xfrm>
            <a:off x="6670587" y="4262603"/>
            <a:ext cx="366" cy="28957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9" name="フリーフォーム 68">
            <a:extLst>
              <a:ext uri="{FF2B5EF4-FFF2-40B4-BE49-F238E27FC236}">
                <a16:creationId xmlns:a16="http://schemas.microsoft.com/office/drawing/2014/main" id="{00000000-0008-0000-0C00-000045000000}"/>
              </a:ext>
            </a:extLst>
          </xdr:cNvPr>
          <xdr:cNvSpPr/>
        </xdr:nvSpPr>
        <xdr:spPr>
          <a:xfrm>
            <a:off x="6673362" y="3275867"/>
            <a:ext cx="1173039" cy="1161318"/>
          </a:xfrm>
          <a:custGeom>
            <a:avLst/>
            <a:gdLst>
              <a:gd name="connsiteX0" fmla="*/ 813288 w 1172307"/>
              <a:gd name="connsiteY0" fmla="*/ 0 h 1179635"/>
              <a:gd name="connsiteX1" fmla="*/ 1172307 w 1172307"/>
              <a:gd name="connsiteY1" fmla="*/ 0 h 1179635"/>
              <a:gd name="connsiteX2" fmla="*/ 1172307 w 1172307"/>
              <a:gd name="connsiteY2" fmla="*/ 1179635 h 1179635"/>
              <a:gd name="connsiteX3" fmla="*/ 0 w 1172307"/>
              <a:gd name="connsiteY3" fmla="*/ 1179635 h 11796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72307" h="1179635">
                <a:moveTo>
                  <a:pt x="813288" y="0"/>
                </a:moveTo>
                <a:lnTo>
                  <a:pt x="1172307" y="0"/>
                </a:lnTo>
                <a:lnTo>
                  <a:pt x="1172307" y="1179635"/>
                </a:lnTo>
                <a:lnTo>
                  <a:pt x="0" y="1179635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80010</xdr:colOff>
      <xdr:row>8</xdr:row>
      <xdr:rowOff>1906</xdr:rowOff>
    </xdr:from>
    <xdr:to>
      <xdr:col>10</xdr:col>
      <xdr:colOff>251460</xdr:colOff>
      <xdr:row>8</xdr:row>
      <xdr:rowOff>173356</xdr:rowOff>
    </xdr:to>
    <xdr:sp macro="" textlink="">
      <xdr:nvSpPr>
        <xdr:cNvPr id="71" name="円/楕円 70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SpPr/>
      </xdr:nvSpPr>
      <xdr:spPr>
        <a:xfrm>
          <a:off x="6042660" y="1937386"/>
          <a:ext cx="171450" cy="17145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10086</xdr:colOff>
      <xdr:row>5</xdr:row>
      <xdr:rowOff>128867</xdr:rowOff>
    </xdr:from>
    <xdr:to>
      <xdr:col>6</xdr:col>
      <xdr:colOff>629076</xdr:colOff>
      <xdr:row>15</xdr:row>
      <xdr:rowOff>192324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7486" y="13575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7</xdr:col>
      <xdr:colOff>90522</xdr:colOff>
      <xdr:row>3</xdr:row>
      <xdr:rowOff>82530</xdr:rowOff>
    </xdr:from>
    <xdr:to>
      <xdr:col>12</xdr:col>
      <xdr:colOff>314459</xdr:colOff>
      <xdr:row>26</xdr:row>
      <xdr:rowOff>38099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GrpSpPr/>
      </xdr:nvGrpSpPr>
      <xdr:grpSpPr>
        <a:xfrm>
          <a:off x="5557872" y="835005"/>
          <a:ext cx="4005362" cy="5232419"/>
          <a:chOff x="4233897" y="587355"/>
          <a:chExt cx="4005362" cy="5232419"/>
        </a:xfrm>
      </xdr:grpSpPr>
      <xdr:sp macro="" textlink="">
        <xdr:nvSpPr>
          <xdr:cNvPr id="4" name="フローチャート: 端子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5430066" y="587355"/>
            <a:ext cx="1376875" cy="375973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5" name="フローチャート: 端子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5428936" y="5440314"/>
            <a:ext cx="1379134" cy="379460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sp macro="" textlink="">
        <xdr:nvSpPr>
          <xdr:cNvPr id="6" name="フローチャート: 処理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/>
        </xdr:nvSpPr>
        <xdr:spPr>
          <a:xfrm>
            <a:off x="5436022" y="1780400"/>
            <a:ext cx="1364962" cy="488477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2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CxnSpPr>
            <a:stCxn id="6" idx="2"/>
            <a:endCxn id="12" idx="0"/>
          </xdr:cNvCxnSpPr>
        </xdr:nvCxnSpPr>
        <xdr:spPr>
          <a:xfrm>
            <a:off x="6118503" y="2268877"/>
            <a:ext cx="0" cy="31304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CxnSpPr>
            <a:stCxn id="12" idx="2"/>
            <a:endCxn id="19" idx="0"/>
          </xdr:cNvCxnSpPr>
        </xdr:nvCxnSpPr>
        <xdr:spPr>
          <a:xfrm>
            <a:off x="6118503" y="3146380"/>
            <a:ext cx="0" cy="4723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フリーフォーム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6110160" y="2400300"/>
            <a:ext cx="1500315" cy="1562100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1" name="フリーフォーム 10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/>
        </xdr:nvSpPr>
        <xdr:spPr>
          <a:xfrm>
            <a:off x="4943475" y="2867026"/>
            <a:ext cx="1173852" cy="2416684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  <a:gd name="connsiteX0" fmla="*/ 417635 w 1262724"/>
              <a:gd name="connsiteY0" fmla="*/ 0 h 2036885"/>
              <a:gd name="connsiteX1" fmla="*/ 0 w 1262724"/>
              <a:gd name="connsiteY1" fmla="*/ 0 h 2036885"/>
              <a:gd name="connsiteX2" fmla="*/ 0 w 1262724"/>
              <a:gd name="connsiteY2" fmla="*/ 1831731 h 2036885"/>
              <a:gd name="connsiteX3" fmla="*/ 1260231 w 1262724"/>
              <a:gd name="connsiteY3" fmla="*/ 1831731 h 2036885"/>
              <a:gd name="connsiteX4" fmla="*/ 1262724 w 1262724"/>
              <a:gd name="connsiteY4" fmla="*/ 1949264 h 2036885"/>
              <a:gd name="connsiteX5" fmla="*/ 1260231 w 1262724"/>
              <a:gd name="connsiteY5" fmla="*/ 2036885 h 2036885"/>
              <a:gd name="connsiteX0" fmla="*/ 417635 w 1262724"/>
              <a:gd name="connsiteY0" fmla="*/ 0 h 2036885"/>
              <a:gd name="connsiteX1" fmla="*/ 0 w 1262724"/>
              <a:gd name="connsiteY1" fmla="*/ 0 h 2036885"/>
              <a:gd name="connsiteX2" fmla="*/ 0 w 1262724"/>
              <a:gd name="connsiteY2" fmla="*/ 1831731 h 2036885"/>
              <a:gd name="connsiteX3" fmla="*/ 1260231 w 1262724"/>
              <a:gd name="connsiteY3" fmla="*/ 1831731 h 2036885"/>
              <a:gd name="connsiteX4" fmla="*/ 1262724 w 1262724"/>
              <a:gd name="connsiteY4" fmla="*/ 1949264 h 2036885"/>
              <a:gd name="connsiteX5" fmla="*/ 1260231 w 1262724"/>
              <a:gd name="connsiteY5" fmla="*/ 2036885 h 2036885"/>
              <a:gd name="connsiteX0" fmla="*/ 417635 w 1262724"/>
              <a:gd name="connsiteY0" fmla="*/ 0 h 1949264"/>
              <a:gd name="connsiteX1" fmla="*/ 0 w 1262724"/>
              <a:gd name="connsiteY1" fmla="*/ 0 h 1949264"/>
              <a:gd name="connsiteX2" fmla="*/ 0 w 1262724"/>
              <a:gd name="connsiteY2" fmla="*/ 1831731 h 1949264"/>
              <a:gd name="connsiteX3" fmla="*/ 1260231 w 1262724"/>
              <a:gd name="connsiteY3" fmla="*/ 1831731 h 1949264"/>
              <a:gd name="connsiteX4" fmla="*/ 1262724 w 1262724"/>
              <a:gd name="connsiteY4" fmla="*/ 1949264 h 1949264"/>
              <a:gd name="connsiteX0" fmla="*/ 417635 w 1262724"/>
              <a:gd name="connsiteY0" fmla="*/ 0 h 1949264"/>
              <a:gd name="connsiteX1" fmla="*/ 0 w 1262724"/>
              <a:gd name="connsiteY1" fmla="*/ 0 h 1949264"/>
              <a:gd name="connsiteX2" fmla="*/ 0 w 1262724"/>
              <a:gd name="connsiteY2" fmla="*/ 1831731 h 1949264"/>
              <a:gd name="connsiteX3" fmla="*/ 1260231 w 1262724"/>
              <a:gd name="connsiteY3" fmla="*/ 1831731 h 1949264"/>
              <a:gd name="connsiteX4" fmla="*/ 1262724 w 1262724"/>
              <a:gd name="connsiteY4" fmla="*/ 1949264 h 1949264"/>
              <a:gd name="connsiteX0" fmla="*/ 417635 w 1262724"/>
              <a:gd name="connsiteY0" fmla="*/ 0 h 1949264"/>
              <a:gd name="connsiteX1" fmla="*/ 0 w 1262724"/>
              <a:gd name="connsiteY1" fmla="*/ 0 h 1949264"/>
              <a:gd name="connsiteX2" fmla="*/ 0 w 1262724"/>
              <a:gd name="connsiteY2" fmla="*/ 1831731 h 1949264"/>
              <a:gd name="connsiteX3" fmla="*/ 1260231 w 1262724"/>
              <a:gd name="connsiteY3" fmla="*/ 1831731 h 1949264"/>
              <a:gd name="connsiteX4" fmla="*/ 1262724 w 1262724"/>
              <a:gd name="connsiteY4" fmla="*/ 1949264 h 1949264"/>
              <a:gd name="connsiteX0" fmla="*/ 417635 w 1262724"/>
              <a:gd name="connsiteY0" fmla="*/ 0 h 1949264"/>
              <a:gd name="connsiteX1" fmla="*/ 0 w 1262724"/>
              <a:gd name="connsiteY1" fmla="*/ 0 h 1949264"/>
              <a:gd name="connsiteX2" fmla="*/ 0 w 1262724"/>
              <a:gd name="connsiteY2" fmla="*/ 1831731 h 1949264"/>
              <a:gd name="connsiteX3" fmla="*/ 1260231 w 1262724"/>
              <a:gd name="connsiteY3" fmla="*/ 1831731 h 1949264"/>
              <a:gd name="connsiteX4" fmla="*/ 1262724 w 1262724"/>
              <a:gd name="connsiteY4" fmla="*/ 1949264 h 1949264"/>
              <a:gd name="connsiteX0" fmla="*/ 417635 w 1260231"/>
              <a:gd name="connsiteY0" fmla="*/ 0 h 1831731"/>
              <a:gd name="connsiteX1" fmla="*/ 0 w 1260231"/>
              <a:gd name="connsiteY1" fmla="*/ 0 h 1831731"/>
              <a:gd name="connsiteX2" fmla="*/ 0 w 1260231"/>
              <a:gd name="connsiteY2" fmla="*/ 1831731 h 1831731"/>
              <a:gd name="connsiteX3" fmla="*/ 1260231 w 1260231"/>
              <a:gd name="connsiteY3" fmla="*/ 1831731 h 18317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260231" h="1831731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2" name="フローチャート: 判断 1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SpPr/>
        </xdr:nvSpPr>
        <xdr:spPr>
          <a:xfrm>
            <a:off x="5298916" y="2581917"/>
            <a:ext cx="1639174" cy="564463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K&lt;M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SpPr txBox="1"/>
        </xdr:nvSpPr>
        <xdr:spPr>
          <a:xfrm>
            <a:off x="6106121" y="3084611"/>
            <a:ext cx="536875" cy="2784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 txBox="1"/>
        </xdr:nvSpPr>
        <xdr:spPr>
          <a:xfrm>
            <a:off x="4881825" y="2551019"/>
            <a:ext cx="676718" cy="3353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CxnSpPr>
            <a:stCxn id="4" idx="2"/>
            <a:endCxn id="17" idx="1"/>
          </xdr:cNvCxnSpPr>
        </xdr:nvCxnSpPr>
        <xdr:spPr>
          <a:xfrm>
            <a:off x="6118504" y="963328"/>
            <a:ext cx="0" cy="19872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D00-000010000000}"/>
              </a:ext>
            </a:extLst>
          </xdr:cNvPr>
          <xdr:cNvCxnSpPr>
            <a:stCxn id="17" idx="4"/>
            <a:endCxn id="6" idx="0"/>
          </xdr:cNvCxnSpPr>
        </xdr:nvCxnSpPr>
        <xdr:spPr>
          <a:xfrm flipH="1">
            <a:off x="6118503" y="1631375"/>
            <a:ext cx="1" cy="14902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フローチャート: データ 16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/>
        </xdr:nvSpPr>
        <xdr:spPr>
          <a:xfrm>
            <a:off x="5342216" y="1162051"/>
            <a:ext cx="1552575" cy="469324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M←</a:t>
            </a:r>
            <a:r>
              <a:rPr lang="ja-JP" altLang="en-US" sz="1200">
                <a:solidFill>
                  <a:srgbClr val="000000"/>
                </a:solidFill>
              </a:rPr>
              <a:t>入力値</a:t>
            </a:r>
          </a:p>
        </xdr:txBody>
      </xdr:sp>
      <xdr:sp macro="" textlink="">
        <xdr:nvSpPr>
          <xdr:cNvPr id="18" name="フローチャート: データ 17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SpPr/>
        </xdr:nvSpPr>
        <xdr:spPr>
          <a:xfrm>
            <a:off x="4233897" y="4547820"/>
            <a:ext cx="1521312" cy="438683"/>
          </a:xfrm>
          <a:prstGeom prst="flowChartInputOutput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sp macro="" textlink="">
        <xdr:nvSpPr>
          <xdr:cNvPr id="19" name="フローチャート: 判断 18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/>
        </xdr:nvSpPr>
        <xdr:spPr>
          <a:xfrm>
            <a:off x="5298916" y="3618767"/>
            <a:ext cx="1639174" cy="696790"/>
          </a:xfrm>
          <a:prstGeom prst="flowChartDecision">
            <a:avLst/>
          </a:prstGeom>
          <a:solidFill>
            <a:schemeClr val="bg1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M</a:t>
            </a:r>
            <a:r>
              <a:rPr lang="ja-JP" altLang="en-US" sz="1200">
                <a:solidFill>
                  <a:srgbClr val="000000"/>
                </a:solidFill>
              </a:rPr>
              <a:t>は</a:t>
            </a:r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で</a:t>
            </a:r>
            <a:br>
              <a:rPr lang="en-US" altLang="ja-JP" sz="1200">
                <a:solidFill>
                  <a:srgbClr val="000000"/>
                </a:solidFill>
              </a:rPr>
            </a:br>
            <a:r>
              <a:rPr lang="ja-JP" altLang="en-US" sz="1200">
                <a:solidFill>
                  <a:srgbClr val="000000"/>
                </a:solidFill>
              </a:rPr>
              <a:t>割り切れる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 txBox="1"/>
        </xdr:nvSpPr>
        <xdr:spPr>
          <a:xfrm>
            <a:off x="6117110" y="4289157"/>
            <a:ext cx="536875" cy="2784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SpPr txBox="1"/>
        </xdr:nvSpPr>
        <xdr:spPr>
          <a:xfrm>
            <a:off x="6905520" y="4007611"/>
            <a:ext cx="394019" cy="1833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100"/>
              <a:t>いいえ</a:t>
            </a:r>
          </a:p>
        </xdr:txBody>
      </xdr:sp>
      <xdr:sp macro="" textlink="">
        <xdr:nvSpPr>
          <xdr:cNvPr id="22" name="フローチャート: 処理 21">
            <a:extLst>
              <a:ext uri="{FF2B5EF4-FFF2-40B4-BE49-F238E27FC236}">
                <a16:creationId xmlns:a16="http://schemas.microsoft.com/office/drawing/2014/main" id="{00000000-0008-0000-0D00-000016000000}"/>
              </a:ext>
            </a:extLst>
          </xdr:cNvPr>
          <xdr:cNvSpPr/>
        </xdr:nvSpPr>
        <xdr:spPr>
          <a:xfrm>
            <a:off x="6874297" y="3018650"/>
            <a:ext cx="1364962" cy="488477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D00-00001D000000}"/>
              </a:ext>
            </a:extLst>
          </xdr:cNvPr>
          <xdr:cNvCxnSpPr>
            <a:stCxn id="19" idx="2"/>
            <a:endCxn id="5" idx="0"/>
          </xdr:cNvCxnSpPr>
        </xdr:nvCxnSpPr>
        <xdr:spPr>
          <a:xfrm>
            <a:off x="6118503" y="4315557"/>
            <a:ext cx="0" cy="11247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190807</xdr:colOff>
      <xdr:row>14</xdr:row>
      <xdr:rowOff>228599</xdr:rowOff>
    </xdr:from>
    <xdr:to>
      <xdr:col>13</xdr:col>
      <xdr:colOff>104775</xdr:colOff>
      <xdr:row>20</xdr:row>
      <xdr:rowOff>104774</xdr:rowOff>
    </xdr:to>
    <xdr:sp macro="" textlink="">
      <xdr:nvSpPr>
        <xdr:cNvPr id="51" name="フリーフォーム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/>
      </xdr:nvSpPr>
      <xdr:spPr>
        <a:xfrm>
          <a:off x="6153457" y="3581399"/>
          <a:ext cx="2390468" cy="1304925"/>
        </a:xfrm>
        <a:custGeom>
          <a:avLst/>
          <a:gdLst>
            <a:gd name="connsiteX0" fmla="*/ 6569 w 985345"/>
            <a:gd name="connsiteY0" fmla="*/ 2161189 h 2259724"/>
            <a:gd name="connsiteX1" fmla="*/ 6569 w 985345"/>
            <a:gd name="connsiteY1" fmla="*/ 2259724 h 2259724"/>
            <a:gd name="connsiteX2" fmla="*/ 985345 w 985345"/>
            <a:gd name="connsiteY2" fmla="*/ 2259724 h 2259724"/>
            <a:gd name="connsiteX3" fmla="*/ 985345 w 985345"/>
            <a:gd name="connsiteY3" fmla="*/ 0 h 2259724"/>
            <a:gd name="connsiteX4" fmla="*/ 0 w 985345"/>
            <a:gd name="connsiteY4" fmla="*/ 0 h 22597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85345" h="2259724">
              <a:moveTo>
                <a:pt x="6569" y="2161189"/>
              </a:moveTo>
              <a:lnTo>
                <a:pt x="6569" y="2259724"/>
              </a:lnTo>
              <a:lnTo>
                <a:pt x="985345" y="2259724"/>
              </a:lnTo>
              <a:lnTo>
                <a:pt x="985345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 editAs="oneCell">
    <xdr:from>
      <xdr:col>2</xdr:col>
      <xdr:colOff>467286</xdr:colOff>
      <xdr:row>5</xdr:row>
      <xdr:rowOff>176492</xdr:rowOff>
    </xdr:from>
    <xdr:to>
      <xdr:col>6</xdr:col>
      <xdr:colOff>400476</xdr:colOff>
      <xdr:row>16</xdr:row>
      <xdr:rowOff>1824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886" y="14052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8</xdr:col>
      <xdr:colOff>696141</xdr:colOff>
      <xdr:row>1</xdr:row>
      <xdr:rowOff>120630</xdr:rowOff>
    </xdr:from>
    <xdr:to>
      <xdr:col>10</xdr:col>
      <xdr:colOff>891916</xdr:colOff>
      <xdr:row>3</xdr:row>
      <xdr:rowOff>153703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5477691" y="511155"/>
          <a:ext cx="1376875" cy="375973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8</xdr:col>
      <xdr:colOff>695011</xdr:colOff>
      <xdr:row>26</xdr:row>
      <xdr:rowOff>134889</xdr:rowOff>
    </xdr:from>
    <xdr:to>
      <xdr:col>10</xdr:col>
      <xdr:colOff>893045</xdr:colOff>
      <xdr:row>28</xdr:row>
      <xdr:rowOff>171449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476561" y="6145164"/>
          <a:ext cx="1379134" cy="37946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2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203478</xdr:colOff>
      <xdr:row>9</xdr:row>
      <xdr:rowOff>124467</xdr:rowOff>
    </xdr:from>
    <xdr:to>
      <xdr:col>10</xdr:col>
      <xdr:colOff>213003</xdr:colOff>
      <xdr:row>14</xdr:row>
      <xdr:rowOff>144802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>
          <a:stCxn id="6" idx="2"/>
          <a:endCxn id="11" idx="0"/>
        </xdr:cNvCxnSpPr>
      </xdr:nvCxnSpPr>
      <xdr:spPr>
        <a:xfrm flipV="1">
          <a:off x="6166128" y="2286642"/>
          <a:ext cx="9525" cy="121096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203478</xdr:colOff>
      <xdr:row>11</xdr:row>
      <xdr:rowOff>212680</xdr:rowOff>
    </xdr:from>
    <xdr:to>
      <xdr:col>10</xdr:col>
      <xdr:colOff>213003</xdr:colOff>
      <xdr:row>19</xdr:row>
      <xdr:rowOff>8792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stCxn id="11" idx="2"/>
          <a:endCxn id="18" idx="0"/>
        </xdr:cNvCxnSpPr>
      </xdr:nvCxnSpPr>
      <xdr:spPr>
        <a:xfrm flipH="1">
          <a:off x="6166128" y="2851105"/>
          <a:ext cx="9525" cy="170111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181282</xdr:colOff>
      <xdr:row>9</xdr:row>
      <xdr:rowOff>66675</xdr:rowOff>
    </xdr:from>
    <xdr:to>
      <xdr:col>13</xdr:col>
      <xdr:colOff>352425</xdr:colOff>
      <xdr:row>24</xdr:row>
      <xdr:rowOff>28574</xdr:rowOff>
    </xdr:to>
    <xdr:sp macro="" textlink="">
      <xdr:nvSpPr>
        <xdr:cNvPr id="9" name="フリーフォーム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6143932" y="2228850"/>
          <a:ext cx="2647643" cy="3467099"/>
        </a:xfrm>
        <a:custGeom>
          <a:avLst/>
          <a:gdLst>
            <a:gd name="connsiteX0" fmla="*/ 6569 w 985345"/>
            <a:gd name="connsiteY0" fmla="*/ 2161189 h 2259724"/>
            <a:gd name="connsiteX1" fmla="*/ 6569 w 985345"/>
            <a:gd name="connsiteY1" fmla="*/ 2259724 h 2259724"/>
            <a:gd name="connsiteX2" fmla="*/ 985345 w 985345"/>
            <a:gd name="connsiteY2" fmla="*/ 2259724 h 2259724"/>
            <a:gd name="connsiteX3" fmla="*/ 985345 w 985345"/>
            <a:gd name="connsiteY3" fmla="*/ 0 h 2259724"/>
            <a:gd name="connsiteX4" fmla="*/ 0 w 985345"/>
            <a:gd name="connsiteY4" fmla="*/ 0 h 22597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85345" h="2259724">
              <a:moveTo>
                <a:pt x="6569" y="2161189"/>
              </a:moveTo>
              <a:lnTo>
                <a:pt x="6569" y="2259724"/>
              </a:lnTo>
              <a:lnTo>
                <a:pt x="985345" y="2259724"/>
              </a:lnTo>
              <a:lnTo>
                <a:pt x="985345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8</xdr:col>
      <xdr:colOff>209550</xdr:colOff>
      <xdr:row>16</xdr:row>
      <xdr:rowOff>133351</xdr:rowOff>
    </xdr:from>
    <xdr:to>
      <xdr:col>10</xdr:col>
      <xdr:colOff>202307</xdr:colOff>
      <xdr:row>22</xdr:row>
      <xdr:rowOff>145661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4983956" y="3967164"/>
          <a:ext cx="1171476" cy="1441060"/>
        </a:xfrm>
        <a:custGeom>
          <a:avLst/>
          <a:gdLst>
            <a:gd name="connsiteX0" fmla="*/ 417635 w 1260231"/>
            <a:gd name="connsiteY0" fmla="*/ 0 h 2036885"/>
            <a:gd name="connsiteX1" fmla="*/ 0 w 1260231"/>
            <a:gd name="connsiteY1" fmla="*/ 0 h 2036885"/>
            <a:gd name="connsiteX2" fmla="*/ 0 w 1260231"/>
            <a:gd name="connsiteY2" fmla="*/ 1831731 h 2036885"/>
            <a:gd name="connsiteX3" fmla="*/ 1260231 w 1260231"/>
            <a:gd name="connsiteY3" fmla="*/ 1831731 h 2036885"/>
            <a:gd name="connsiteX4" fmla="*/ 1260231 w 1260231"/>
            <a:gd name="connsiteY4" fmla="*/ 2036885 h 2036885"/>
            <a:gd name="connsiteX0" fmla="*/ 417635 w 1262724"/>
            <a:gd name="connsiteY0" fmla="*/ 0 h 2036885"/>
            <a:gd name="connsiteX1" fmla="*/ 0 w 1262724"/>
            <a:gd name="connsiteY1" fmla="*/ 0 h 2036885"/>
            <a:gd name="connsiteX2" fmla="*/ 0 w 1262724"/>
            <a:gd name="connsiteY2" fmla="*/ 1831731 h 2036885"/>
            <a:gd name="connsiteX3" fmla="*/ 1260231 w 1262724"/>
            <a:gd name="connsiteY3" fmla="*/ 1831731 h 2036885"/>
            <a:gd name="connsiteX4" fmla="*/ 1262724 w 1262724"/>
            <a:gd name="connsiteY4" fmla="*/ 1949264 h 2036885"/>
            <a:gd name="connsiteX5" fmla="*/ 1260231 w 1262724"/>
            <a:gd name="connsiteY5" fmla="*/ 2036885 h 2036885"/>
            <a:gd name="connsiteX0" fmla="*/ 417635 w 1262724"/>
            <a:gd name="connsiteY0" fmla="*/ 0 h 2036885"/>
            <a:gd name="connsiteX1" fmla="*/ 0 w 1262724"/>
            <a:gd name="connsiteY1" fmla="*/ 0 h 2036885"/>
            <a:gd name="connsiteX2" fmla="*/ 0 w 1262724"/>
            <a:gd name="connsiteY2" fmla="*/ 1831731 h 2036885"/>
            <a:gd name="connsiteX3" fmla="*/ 1260231 w 1262724"/>
            <a:gd name="connsiteY3" fmla="*/ 1831731 h 2036885"/>
            <a:gd name="connsiteX4" fmla="*/ 1262724 w 1262724"/>
            <a:gd name="connsiteY4" fmla="*/ 1949264 h 2036885"/>
            <a:gd name="connsiteX5" fmla="*/ 1260231 w 1262724"/>
            <a:gd name="connsiteY5" fmla="*/ 2036885 h 2036885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417635 w 2082456"/>
            <a:gd name="connsiteY0" fmla="*/ 0 h 1831730"/>
            <a:gd name="connsiteX1" fmla="*/ 0 w 2082456"/>
            <a:gd name="connsiteY1" fmla="*/ 0 h 1831730"/>
            <a:gd name="connsiteX2" fmla="*/ 0 w 2082456"/>
            <a:gd name="connsiteY2" fmla="*/ 1831731 h 1831730"/>
            <a:gd name="connsiteX3" fmla="*/ 1260231 w 2082456"/>
            <a:gd name="connsiteY3" fmla="*/ 1831731 h 1831730"/>
            <a:gd name="connsiteX4" fmla="*/ 2082456 w 2082456"/>
            <a:gd name="connsiteY4" fmla="*/ 1797923 h 1831730"/>
            <a:gd name="connsiteX0" fmla="*/ 417635 w 2082456"/>
            <a:gd name="connsiteY0" fmla="*/ 0 h 1831731"/>
            <a:gd name="connsiteX1" fmla="*/ 0 w 2082456"/>
            <a:gd name="connsiteY1" fmla="*/ 0 h 1831731"/>
            <a:gd name="connsiteX2" fmla="*/ 0 w 2082456"/>
            <a:gd name="connsiteY2" fmla="*/ 1831731 h 1831731"/>
            <a:gd name="connsiteX3" fmla="*/ 1260231 w 2082456"/>
            <a:gd name="connsiteY3" fmla="*/ 1831731 h 1831731"/>
            <a:gd name="connsiteX4" fmla="*/ 2082456 w 2082456"/>
            <a:gd name="connsiteY4" fmla="*/ 1797923 h 1831731"/>
            <a:gd name="connsiteX0" fmla="*/ 417635 w 1260231"/>
            <a:gd name="connsiteY0" fmla="*/ 0 h 1831731"/>
            <a:gd name="connsiteX1" fmla="*/ 0 w 1260231"/>
            <a:gd name="connsiteY1" fmla="*/ 0 h 1831731"/>
            <a:gd name="connsiteX2" fmla="*/ 0 w 1260231"/>
            <a:gd name="connsiteY2" fmla="*/ 1831731 h 1831731"/>
            <a:gd name="connsiteX3" fmla="*/ 1260231 w 1260231"/>
            <a:gd name="connsiteY3" fmla="*/ 1831731 h 18317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60231" h="1831731">
              <a:moveTo>
                <a:pt x="417635" y="0"/>
              </a:moveTo>
              <a:lnTo>
                <a:pt x="0" y="0"/>
              </a:lnTo>
              <a:lnTo>
                <a:pt x="0" y="1831731"/>
              </a:lnTo>
              <a:lnTo>
                <a:pt x="1260231" y="1831731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10</xdr:col>
      <xdr:colOff>191096</xdr:colOff>
      <xdr:row>17</xdr:row>
      <xdr:rowOff>112811</xdr:rowOff>
    </xdr:from>
    <xdr:to>
      <xdr:col>10</xdr:col>
      <xdr:colOff>727971</xdr:colOff>
      <xdr:row>18</xdr:row>
      <xdr:rowOff>153133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6153746" y="4179986"/>
          <a:ext cx="536875" cy="2784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はい</a:t>
          </a:r>
        </a:p>
      </xdr:txBody>
    </xdr:sp>
    <xdr:clientData/>
  </xdr:twoCellAnchor>
  <xdr:twoCellAnchor>
    <xdr:from>
      <xdr:col>8</xdr:col>
      <xdr:colOff>147900</xdr:colOff>
      <xdr:row>15</xdr:row>
      <xdr:rowOff>55469</xdr:rowOff>
    </xdr:from>
    <xdr:to>
      <xdr:col>9</xdr:col>
      <xdr:colOff>119768</xdr:colOff>
      <xdr:row>16</xdr:row>
      <xdr:rowOff>152714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/>
      </xdr:nvSpPr>
      <xdr:spPr>
        <a:xfrm>
          <a:off x="4929450" y="3646394"/>
          <a:ext cx="676718" cy="335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いいえ</a:t>
          </a:r>
        </a:p>
      </xdr:txBody>
    </xdr:sp>
    <xdr:clientData/>
  </xdr:twoCellAnchor>
  <xdr:twoCellAnchor>
    <xdr:from>
      <xdr:col>10</xdr:col>
      <xdr:colOff>203479</xdr:colOff>
      <xdr:row>3</xdr:row>
      <xdr:rowOff>153703</xdr:rowOff>
    </xdr:from>
    <xdr:to>
      <xdr:col>10</xdr:col>
      <xdr:colOff>203479</xdr:colOff>
      <xdr:row>4</xdr:row>
      <xdr:rowOff>114301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>
          <a:stCxn id="4" idx="2"/>
          <a:endCxn id="16" idx="1"/>
        </xdr:cNvCxnSpPr>
      </xdr:nvCxnSpPr>
      <xdr:spPr>
        <a:xfrm>
          <a:off x="6166129" y="887128"/>
          <a:ext cx="0" cy="19872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203478</xdr:colOff>
      <xdr:row>6</xdr:row>
      <xdr:rowOff>107375</xdr:rowOff>
    </xdr:from>
    <xdr:to>
      <xdr:col>10</xdr:col>
      <xdr:colOff>203479</xdr:colOff>
      <xdr:row>12</xdr:row>
      <xdr:rowOff>132575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>
          <a:stCxn id="16" idx="4"/>
          <a:endCxn id="6" idx="0"/>
        </xdr:cNvCxnSpPr>
      </xdr:nvCxnSpPr>
      <xdr:spPr>
        <a:xfrm flipH="1">
          <a:off x="6166128" y="1555175"/>
          <a:ext cx="1" cy="14539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608291</xdr:colOff>
      <xdr:row>4</xdr:row>
      <xdr:rowOff>114301</xdr:rowOff>
    </xdr:from>
    <xdr:to>
      <xdr:col>10</xdr:col>
      <xdr:colOff>979766</xdr:colOff>
      <xdr:row>6</xdr:row>
      <xdr:rowOff>107375</xdr:rowOff>
    </xdr:to>
    <xdr:sp macro="" textlink="">
      <xdr:nvSpPr>
        <xdr:cNvPr id="16" name="フローチャート: データ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5389841" y="1085851"/>
          <a:ext cx="1552575" cy="469324"/>
        </a:xfrm>
        <a:prstGeom prst="flowChartInputOutput">
          <a:avLst/>
        </a:prstGeom>
        <a:solidFill>
          <a:schemeClr val="bg1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T←</a:t>
          </a:r>
          <a:r>
            <a:rPr lang="ja-JP" altLang="en-US" sz="1200">
              <a:solidFill>
                <a:srgbClr val="000000"/>
              </a:solidFill>
            </a:rPr>
            <a:t>入力値</a:t>
          </a:r>
        </a:p>
      </xdr:txBody>
    </xdr:sp>
    <xdr:clientData/>
  </xdr:twoCellAnchor>
  <xdr:twoCellAnchor>
    <xdr:from>
      <xdr:col>7</xdr:col>
      <xdr:colOff>185772</xdr:colOff>
      <xdr:row>17</xdr:row>
      <xdr:rowOff>204420</xdr:rowOff>
    </xdr:from>
    <xdr:to>
      <xdr:col>9</xdr:col>
      <xdr:colOff>316434</xdr:colOff>
      <xdr:row>19</xdr:row>
      <xdr:rowOff>166853</xdr:rowOff>
    </xdr:to>
    <xdr:sp macro="" textlink="">
      <xdr:nvSpPr>
        <xdr:cNvPr id="17" name="フローチャート: データ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4281522" y="4271595"/>
          <a:ext cx="1521312" cy="438683"/>
        </a:xfrm>
        <a:prstGeom prst="flowChartInputOutput">
          <a:avLst/>
        </a:prstGeom>
        <a:solidFill>
          <a:schemeClr val="bg1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M</a:t>
          </a:r>
          <a:r>
            <a:rPr lang="ja-JP" altLang="en-US" sz="1200">
              <a:solidFill>
                <a:srgbClr val="000000"/>
              </a:solidFill>
            </a:rPr>
            <a:t>を表示</a:t>
          </a:r>
        </a:p>
      </xdr:txBody>
    </xdr:sp>
    <xdr:clientData/>
  </xdr:twoCellAnchor>
  <xdr:twoCellAnchor>
    <xdr:from>
      <xdr:col>8</xdr:col>
      <xdr:colOff>564991</xdr:colOff>
      <xdr:row>19</xdr:row>
      <xdr:rowOff>8792</xdr:rowOff>
    </xdr:from>
    <xdr:to>
      <xdr:col>10</xdr:col>
      <xdr:colOff>1023065</xdr:colOff>
      <xdr:row>21</xdr:row>
      <xdr:rowOff>229332</xdr:rowOff>
    </xdr:to>
    <xdr:sp macro="" textlink="">
      <xdr:nvSpPr>
        <xdr:cNvPr id="18" name="フローチャート: 判断 18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5346541" y="4552217"/>
          <a:ext cx="1639174" cy="696790"/>
        </a:xfrm>
        <a:prstGeom prst="flowChartDecision">
          <a:avLst/>
        </a:prstGeom>
        <a:solidFill>
          <a:schemeClr val="bg1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M</a:t>
          </a:r>
          <a:r>
            <a:rPr lang="ja-JP" altLang="en-US" sz="1200">
              <a:solidFill>
                <a:srgbClr val="000000"/>
              </a:solidFill>
            </a:rPr>
            <a:t>は</a:t>
          </a:r>
          <a:r>
            <a:rPr lang="en-US" altLang="ja-JP" sz="1200">
              <a:solidFill>
                <a:srgbClr val="000000"/>
              </a:solidFill>
            </a:rPr>
            <a:t>K</a:t>
          </a:r>
          <a:r>
            <a:rPr lang="ja-JP" altLang="en-US" sz="1200">
              <a:solidFill>
                <a:srgbClr val="000000"/>
              </a:solidFill>
            </a:rPr>
            <a:t>で</a:t>
          </a:r>
          <a:br>
            <a:rPr lang="en-US" altLang="ja-JP" sz="1200">
              <a:solidFill>
                <a:srgbClr val="000000"/>
              </a:solidFill>
            </a:rPr>
          </a:br>
          <a:r>
            <a:rPr lang="ja-JP" altLang="en-US" sz="1200">
              <a:solidFill>
                <a:srgbClr val="000000"/>
              </a:solidFill>
            </a:rPr>
            <a:t>割り切れる</a:t>
          </a:r>
        </a:p>
      </xdr:txBody>
    </xdr:sp>
    <xdr:clientData/>
  </xdr:twoCellAnchor>
  <xdr:twoCellAnchor>
    <xdr:from>
      <xdr:col>10</xdr:col>
      <xdr:colOff>305994</xdr:colOff>
      <xdr:row>21</xdr:row>
      <xdr:rowOff>211591</xdr:rowOff>
    </xdr:from>
    <xdr:to>
      <xdr:col>10</xdr:col>
      <xdr:colOff>842869</xdr:colOff>
      <xdr:row>23</xdr:row>
      <xdr:rowOff>13788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 txBox="1"/>
      </xdr:nvSpPr>
      <xdr:spPr>
        <a:xfrm>
          <a:off x="6259119" y="5233864"/>
          <a:ext cx="536875" cy="2784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はい</a:t>
          </a:r>
        </a:p>
      </xdr:txBody>
    </xdr:sp>
    <xdr:clientData/>
  </xdr:twoCellAnchor>
  <xdr:twoCellAnchor>
    <xdr:from>
      <xdr:col>10</xdr:col>
      <xdr:colOff>723795</xdr:colOff>
      <xdr:row>21</xdr:row>
      <xdr:rowOff>7111</xdr:rowOff>
    </xdr:from>
    <xdr:to>
      <xdr:col>10</xdr:col>
      <xdr:colOff>1117814</xdr:colOff>
      <xdr:row>21</xdr:row>
      <xdr:rowOff>190495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/>
      </xdr:nvSpPr>
      <xdr:spPr>
        <a:xfrm>
          <a:off x="6686445" y="5026786"/>
          <a:ext cx="394019" cy="1833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100"/>
            <a:t>いいえ</a:t>
          </a:r>
        </a:p>
      </xdr:txBody>
    </xdr:sp>
    <xdr:clientData/>
  </xdr:twoCellAnchor>
  <xdr:twoCellAnchor>
    <xdr:from>
      <xdr:col>10</xdr:col>
      <xdr:colOff>203478</xdr:colOff>
      <xdr:row>21</xdr:row>
      <xdr:rowOff>229332</xdr:rowOff>
    </xdr:from>
    <xdr:to>
      <xdr:col>10</xdr:col>
      <xdr:colOff>203478</xdr:colOff>
      <xdr:row>24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6166128" y="5249007"/>
          <a:ext cx="0" cy="41836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702097</xdr:colOff>
      <xdr:row>6</xdr:row>
      <xdr:rowOff>227825</xdr:rowOff>
    </xdr:from>
    <xdr:to>
      <xdr:col>10</xdr:col>
      <xdr:colOff>885959</xdr:colOff>
      <xdr:row>9</xdr:row>
      <xdr:rowOff>1927</xdr:rowOff>
    </xdr:to>
    <xdr:sp macro="" textlink="">
      <xdr:nvSpPr>
        <xdr:cNvPr id="34" name="フローチャート: 処理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/>
      </xdr:nvSpPr>
      <xdr:spPr>
        <a:xfrm>
          <a:off x="5483647" y="1675625"/>
          <a:ext cx="1364962" cy="488477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M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2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702097</xdr:colOff>
      <xdr:row>12</xdr:row>
      <xdr:rowOff>132575</xdr:rowOff>
    </xdr:from>
    <xdr:to>
      <xdr:col>10</xdr:col>
      <xdr:colOff>885959</xdr:colOff>
      <xdr:row>14</xdr:row>
      <xdr:rowOff>144802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5483647" y="3009125"/>
          <a:ext cx="1364962" cy="488477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K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2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564991</xdr:colOff>
      <xdr:row>15</xdr:row>
      <xdr:rowOff>86367</xdr:rowOff>
    </xdr:from>
    <xdr:to>
      <xdr:col>10</xdr:col>
      <xdr:colOff>1023065</xdr:colOff>
      <xdr:row>17</xdr:row>
      <xdr:rowOff>174580</xdr:rowOff>
    </xdr:to>
    <xdr:sp macro="" textlink="">
      <xdr:nvSpPr>
        <xdr:cNvPr id="45" name="フローチャート: 判断 11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/>
      </xdr:nvSpPr>
      <xdr:spPr>
        <a:xfrm>
          <a:off x="5346541" y="3677292"/>
          <a:ext cx="1639174" cy="564463"/>
        </a:xfrm>
        <a:prstGeom prst="flowChartDecision">
          <a:avLst/>
        </a:prstGeom>
        <a:solidFill>
          <a:schemeClr val="bg1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K&lt;M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202085</xdr:colOff>
      <xdr:row>11</xdr:row>
      <xdr:rowOff>117207</xdr:rowOff>
    </xdr:from>
    <xdr:to>
      <xdr:col>10</xdr:col>
      <xdr:colOff>738960</xdr:colOff>
      <xdr:row>12</xdr:row>
      <xdr:rowOff>157529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 txBox="1"/>
      </xdr:nvSpPr>
      <xdr:spPr>
        <a:xfrm>
          <a:off x="6164735" y="2755632"/>
          <a:ext cx="536875" cy="2784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はい</a:t>
          </a:r>
        </a:p>
      </xdr:txBody>
    </xdr:sp>
    <xdr:clientData/>
  </xdr:twoCellAnchor>
  <xdr:twoCellAnchor>
    <xdr:from>
      <xdr:col>8</xdr:col>
      <xdr:colOff>166950</xdr:colOff>
      <xdr:row>9</xdr:row>
      <xdr:rowOff>36419</xdr:rowOff>
    </xdr:from>
    <xdr:to>
      <xdr:col>9</xdr:col>
      <xdr:colOff>138818</xdr:colOff>
      <xdr:row>10</xdr:row>
      <xdr:rowOff>133664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/>
      </xdr:nvSpPr>
      <xdr:spPr>
        <a:xfrm>
          <a:off x="4948500" y="2198594"/>
          <a:ext cx="676718" cy="335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いいえ</a:t>
          </a:r>
        </a:p>
      </xdr:txBody>
    </xdr:sp>
    <xdr:clientData/>
  </xdr:twoCellAnchor>
  <xdr:twoCellAnchor>
    <xdr:from>
      <xdr:col>7</xdr:col>
      <xdr:colOff>104775</xdr:colOff>
      <xdr:row>10</xdr:row>
      <xdr:rowOff>161924</xdr:rowOff>
    </xdr:from>
    <xdr:to>
      <xdr:col>10</xdr:col>
      <xdr:colOff>203478</xdr:colOff>
      <xdr:row>26</xdr:row>
      <xdr:rowOff>104774</xdr:rowOff>
    </xdr:to>
    <xdr:sp macro="" textlink="">
      <xdr:nvSpPr>
        <xdr:cNvPr id="50" name="フリーフォーム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/>
      </xdr:nvSpPr>
      <xdr:spPr>
        <a:xfrm>
          <a:off x="4200525" y="2562224"/>
          <a:ext cx="1965603" cy="3552825"/>
        </a:xfrm>
        <a:custGeom>
          <a:avLst/>
          <a:gdLst>
            <a:gd name="connsiteX0" fmla="*/ 417635 w 1260231"/>
            <a:gd name="connsiteY0" fmla="*/ 0 h 2036885"/>
            <a:gd name="connsiteX1" fmla="*/ 0 w 1260231"/>
            <a:gd name="connsiteY1" fmla="*/ 0 h 2036885"/>
            <a:gd name="connsiteX2" fmla="*/ 0 w 1260231"/>
            <a:gd name="connsiteY2" fmla="*/ 1831731 h 2036885"/>
            <a:gd name="connsiteX3" fmla="*/ 1260231 w 1260231"/>
            <a:gd name="connsiteY3" fmla="*/ 1831731 h 2036885"/>
            <a:gd name="connsiteX4" fmla="*/ 1260231 w 1260231"/>
            <a:gd name="connsiteY4" fmla="*/ 2036885 h 2036885"/>
            <a:gd name="connsiteX0" fmla="*/ 417635 w 1262724"/>
            <a:gd name="connsiteY0" fmla="*/ 0 h 2036885"/>
            <a:gd name="connsiteX1" fmla="*/ 0 w 1262724"/>
            <a:gd name="connsiteY1" fmla="*/ 0 h 2036885"/>
            <a:gd name="connsiteX2" fmla="*/ 0 w 1262724"/>
            <a:gd name="connsiteY2" fmla="*/ 1831731 h 2036885"/>
            <a:gd name="connsiteX3" fmla="*/ 1260231 w 1262724"/>
            <a:gd name="connsiteY3" fmla="*/ 1831731 h 2036885"/>
            <a:gd name="connsiteX4" fmla="*/ 1262724 w 1262724"/>
            <a:gd name="connsiteY4" fmla="*/ 1949264 h 2036885"/>
            <a:gd name="connsiteX5" fmla="*/ 1260231 w 1262724"/>
            <a:gd name="connsiteY5" fmla="*/ 2036885 h 2036885"/>
            <a:gd name="connsiteX0" fmla="*/ 417635 w 1262724"/>
            <a:gd name="connsiteY0" fmla="*/ 0 h 2036885"/>
            <a:gd name="connsiteX1" fmla="*/ 0 w 1262724"/>
            <a:gd name="connsiteY1" fmla="*/ 0 h 2036885"/>
            <a:gd name="connsiteX2" fmla="*/ 0 w 1262724"/>
            <a:gd name="connsiteY2" fmla="*/ 1831731 h 2036885"/>
            <a:gd name="connsiteX3" fmla="*/ 1260231 w 1262724"/>
            <a:gd name="connsiteY3" fmla="*/ 1831731 h 2036885"/>
            <a:gd name="connsiteX4" fmla="*/ 1262724 w 1262724"/>
            <a:gd name="connsiteY4" fmla="*/ 1949264 h 2036885"/>
            <a:gd name="connsiteX5" fmla="*/ 1260231 w 1262724"/>
            <a:gd name="connsiteY5" fmla="*/ 2036885 h 2036885"/>
            <a:gd name="connsiteX0" fmla="*/ 417635 w 1262724"/>
            <a:gd name="connsiteY0" fmla="*/ 0 h 1949264"/>
            <a:gd name="connsiteX1" fmla="*/ 0 w 1262724"/>
            <a:gd name="connsiteY1" fmla="*/ 0 h 1949264"/>
            <a:gd name="connsiteX2" fmla="*/ 0 w 1262724"/>
            <a:gd name="connsiteY2" fmla="*/ 1831731 h 1949264"/>
            <a:gd name="connsiteX3" fmla="*/ 1260231 w 1262724"/>
            <a:gd name="connsiteY3" fmla="*/ 1831731 h 1949264"/>
            <a:gd name="connsiteX4" fmla="*/ 1262724 w 1262724"/>
            <a:gd name="connsiteY4" fmla="*/ 1949264 h 1949264"/>
            <a:gd name="connsiteX0" fmla="*/ 1240245 w 1262724"/>
            <a:gd name="connsiteY0" fmla="*/ 0 h 1954504"/>
            <a:gd name="connsiteX1" fmla="*/ 0 w 1262724"/>
            <a:gd name="connsiteY1" fmla="*/ 5240 h 1954504"/>
            <a:gd name="connsiteX2" fmla="*/ 0 w 1262724"/>
            <a:gd name="connsiteY2" fmla="*/ 1836971 h 1954504"/>
            <a:gd name="connsiteX3" fmla="*/ 1260231 w 1262724"/>
            <a:gd name="connsiteY3" fmla="*/ 1836971 h 1954504"/>
            <a:gd name="connsiteX4" fmla="*/ 1262724 w 1262724"/>
            <a:gd name="connsiteY4" fmla="*/ 1954504 h 19545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62724" h="1954504">
              <a:moveTo>
                <a:pt x="1240245" y="0"/>
              </a:moveTo>
              <a:lnTo>
                <a:pt x="0" y="5240"/>
              </a:lnTo>
              <a:lnTo>
                <a:pt x="0" y="1836971"/>
              </a:lnTo>
              <a:lnTo>
                <a:pt x="1260231" y="1836971"/>
              </a:lnTo>
              <a:lnTo>
                <a:pt x="1262724" y="1954504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8</xdr:col>
      <xdr:colOff>574516</xdr:colOff>
      <xdr:row>9</xdr:row>
      <xdr:rowOff>124467</xdr:rowOff>
    </xdr:from>
    <xdr:to>
      <xdr:col>10</xdr:col>
      <xdr:colOff>1032590</xdr:colOff>
      <xdr:row>11</xdr:row>
      <xdr:rowOff>212680</xdr:rowOff>
    </xdr:to>
    <xdr:sp macro="" textlink="">
      <xdr:nvSpPr>
        <xdr:cNvPr id="11" name="フローチャート: 判断 11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5356066" y="2286642"/>
          <a:ext cx="1639174" cy="564463"/>
        </a:xfrm>
        <a:prstGeom prst="flowChartDecision">
          <a:avLst/>
        </a:prstGeom>
        <a:solidFill>
          <a:schemeClr val="bg1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M</a:t>
          </a:r>
          <a:r>
            <a:rPr lang="ja-JP" altLang="en-US" sz="1200">
              <a:solidFill>
                <a:srgbClr val="000000"/>
              </a:solidFill>
            </a:rPr>
            <a:t>≦</a:t>
          </a:r>
          <a:r>
            <a:rPr lang="en-US" altLang="ja-JP" sz="1200">
              <a:solidFill>
                <a:srgbClr val="000000"/>
              </a:solidFill>
            </a:rPr>
            <a:t>T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1140247</xdr:colOff>
      <xdr:row>19</xdr:row>
      <xdr:rowOff>56375</xdr:rowOff>
    </xdr:from>
    <xdr:to>
      <xdr:col>13</xdr:col>
      <xdr:colOff>28709</xdr:colOff>
      <xdr:row>21</xdr:row>
      <xdr:rowOff>68602</xdr:rowOff>
    </xdr:to>
    <xdr:sp macro="" textlink="">
      <xdr:nvSpPr>
        <xdr:cNvPr id="21" name="フローチャート: 処理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7102897" y="4599800"/>
          <a:ext cx="1364962" cy="488477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K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K+1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1140247</xdr:colOff>
      <xdr:row>22</xdr:row>
      <xdr:rowOff>189725</xdr:rowOff>
    </xdr:from>
    <xdr:to>
      <xdr:col>13</xdr:col>
      <xdr:colOff>28709</xdr:colOff>
      <xdr:row>25</xdr:row>
      <xdr:rowOff>97177</xdr:rowOff>
    </xdr:to>
    <xdr:sp macro="" textlink="">
      <xdr:nvSpPr>
        <xdr:cNvPr id="52" name="フローチャート: 処理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SpPr/>
      </xdr:nvSpPr>
      <xdr:spPr>
        <a:xfrm>
          <a:off x="7102897" y="5447525"/>
          <a:ext cx="1364962" cy="488477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en-US" altLang="ja-JP" sz="1200">
              <a:solidFill>
                <a:srgbClr val="000000"/>
              </a:solidFill>
            </a:rPr>
            <a:t>M</a:t>
          </a:r>
          <a:r>
            <a:rPr lang="ja-JP" altLang="en-US" sz="1200">
              <a:solidFill>
                <a:srgbClr val="000000"/>
              </a:solidFill>
            </a:rPr>
            <a:t>←</a:t>
          </a:r>
          <a:r>
            <a:rPr lang="en-US" altLang="ja-JP" sz="1200">
              <a:solidFill>
                <a:srgbClr val="000000"/>
              </a:solidFill>
            </a:rPr>
            <a:t>M+1</a:t>
          </a:r>
          <a:endParaRPr lang="ja-JP" altLang="en-US" sz="1200">
            <a:solidFill>
              <a:srgbClr val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264267</xdr:colOff>
      <xdr:row>0</xdr:row>
      <xdr:rowOff>114300</xdr:rowOff>
    </xdr:from>
    <xdr:to>
      <xdr:col>18</xdr:col>
      <xdr:colOff>47624</xdr:colOff>
      <xdr:row>18</xdr:row>
      <xdr:rowOff>199026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6917" y="114300"/>
          <a:ext cx="5193557" cy="4409076"/>
        </a:xfrm>
        <a:prstGeom prst="rect">
          <a:avLst/>
        </a:prstGeom>
      </xdr:spPr>
    </xdr:pic>
    <xdr:clientData/>
  </xdr:twoCellAnchor>
  <xdr:twoCellAnchor>
    <xdr:from>
      <xdr:col>11</xdr:col>
      <xdr:colOff>180975</xdr:colOff>
      <xdr:row>11</xdr:row>
      <xdr:rowOff>38100</xdr:rowOff>
    </xdr:from>
    <xdr:to>
      <xdr:col>13</xdr:col>
      <xdr:colOff>428625</xdr:colOff>
      <xdr:row>12</xdr:row>
      <xdr:rowOff>152400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/>
      </xdr:nvSpPr>
      <xdr:spPr>
        <a:xfrm>
          <a:off x="7543800" y="2676525"/>
          <a:ext cx="1323975" cy="3524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190500</xdr:colOff>
      <xdr:row>12</xdr:row>
      <xdr:rowOff>95250</xdr:rowOff>
    </xdr:from>
    <xdr:to>
      <xdr:col>9</xdr:col>
      <xdr:colOff>180717</xdr:colOff>
      <xdr:row>19</xdr:row>
      <xdr:rowOff>180756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2971800"/>
          <a:ext cx="2066667" cy="17523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305029</xdr:colOff>
      <xdr:row>6</xdr:row>
      <xdr:rowOff>123723</xdr:rowOff>
    </xdr:from>
    <xdr:to>
      <xdr:col>3</xdr:col>
      <xdr:colOff>1206893</xdr:colOff>
      <xdr:row>6</xdr:row>
      <xdr:rowOff>466725</xdr:rowOff>
    </xdr:to>
    <xdr:sp macro="" textlink="">
      <xdr:nvSpPr>
        <xdr:cNvPr id="16" name="フローチャート: 端子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990829" y="2438298"/>
          <a:ext cx="901864" cy="343002"/>
        </a:xfrm>
        <a:prstGeom prst="flowChartTerminator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202589</xdr:colOff>
      <xdr:row>9</xdr:row>
      <xdr:rowOff>164985</xdr:rowOff>
    </xdr:from>
    <xdr:to>
      <xdr:col>3</xdr:col>
      <xdr:colOff>1328384</xdr:colOff>
      <xdr:row>9</xdr:row>
      <xdr:rowOff>504824</xdr:rowOff>
    </xdr:to>
    <xdr:sp macro="" textlink="">
      <xdr:nvSpPr>
        <xdr:cNvPr id="17" name="フローチャート: 判断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88389" y="4136910"/>
          <a:ext cx="1125795" cy="339839"/>
        </a:xfrm>
        <a:prstGeom prst="flowChartDecision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159262</xdr:colOff>
      <xdr:row>7</xdr:row>
      <xdr:rowOff>178376</xdr:rowOff>
    </xdr:from>
    <xdr:to>
      <xdr:col>4</xdr:col>
      <xdr:colOff>110</xdr:colOff>
      <xdr:row>7</xdr:row>
      <xdr:rowOff>314325</xdr:rowOff>
    </xdr:to>
    <xdr:sp macro="" textlink="">
      <xdr:nvSpPr>
        <xdr:cNvPr id="18" name="フローチャート: データ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2216662" y="1683326"/>
          <a:ext cx="526648" cy="135949"/>
        </a:xfrm>
        <a:prstGeom prst="flowChartInputOutput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251961</xdr:colOff>
      <xdr:row>11</xdr:row>
      <xdr:rowOff>140588</xdr:rowOff>
    </xdr:from>
    <xdr:to>
      <xdr:col>3</xdr:col>
      <xdr:colOff>1259961</xdr:colOff>
      <xdr:row>11</xdr:row>
      <xdr:rowOff>464588</xdr:rowOff>
    </xdr:to>
    <xdr:sp macro="" textlink="">
      <xdr:nvSpPr>
        <xdr:cNvPr id="19" name="片側の 2 つの角を切り取った四角形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 rot="10800000">
          <a:off x="937761" y="5217413"/>
          <a:ext cx="1008000" cy="324000"/>
        </a:xfrm>
        <a:prstGeom prst="snip2SameRect">
          <a:avLst>
            <a:gd name="adj1" fmla="val 38388"/>
            <a:gd name="adj2" fmla="val 0"/>
          </a:avLst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281017</xdr:colOff>
      <xdr:row>8</xdr:row>
      <xdr:rowOff>196601</xdr:rowOff>
    </xdr:from>
    <xdr:to>
      <xdr:col>3</xdr:col>
      <xdr:colOff>1230906</xdr:colOff>
      <xdr:row>8</xdr:row>
      <xdr:rowOff>500960</xdr:rowOff>
    </xdr:to>
    <xdr:sp macro="" textlink="">
      <xdr:nvSpPr>
        <xdr:cNvPr id="20" name="フローチャート: 処理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966817" y="3616076"/>
          <a:ext cx="949889" cy="304359"/>
        </a:xfrm>
        <a:prstGeom prst="flowChartProcess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251961</xdr:colOff>
      <xdr:row>10</xdr:row>
      <xdr:rowOff>171612</xdr:rowOff>
    </xdr:from>
    <xdr:to>
      <xdr:col>3</xdr:col>
      <xdr:colOff>1259961</xdr:colOff>
      <xdr:row>10</xdr:row>
      <xdr:rowOff>495612</xdr:rowOff>
    </xdr:to>
    <xdr:sp macro="" textlink="">
      <xdr:nvSpPr>
        <xdr:cNvPr id="21" name="片側の 2 つの角を切り取った四角形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937761" y="4695987"/>
          <a:ext cx="1008000" cy="324000"/>
        </a:xfrm>
        <a:prstGeom prst="snip2SameRect">
          <a:avLst>
            <a:gd name="adj1" fmla="val 38388"/>
            <a:gd name="adj2" fmla="val 0"/>
          </a:avLst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229013</xdr:colOff>
      <xdr:row>12</xdr:row>
      <xdr:rowOff>242912</xdr:rowOff>
    </xdr:from>
    <xdr:to>
      <xdr:col>3</xdr:col>
      <xdr:colOff>1282909</xdr:colOff>
      <xdr:row>12</xdr:row>
      <xdr:rowOff>242913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CxnSpPr/>
      </xdr:nvCxnSpPr>
      <xdr:spPr>
        <a:xfrm>
          <a:off x="914813" y="5872187"/>
          <a:ext cx="1053896" cy="1"/>
        </a:xfrm>
        <a:prstGeom prst="line">
          <a:avLst/>
        </a:prstGeom>
        <a:noFill/>
        <a:ln w="50800" cap="flat" cmpd="sng" algn="ctr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5428</xdr:colOff>
      <xdr:row>12</xdr:row>
      <xdr:rowOff>85725</xdr:rowOff>
    </xdr:from>
    <xdr:to>
      <xdr:col>4</xdr:col>
      <xdr:colOff>1798409</xdr:colOff>
      <xdr:row>14</xdr:row>
      <xdr:rowOff>152400</xdr:rowOff>
    </xdr:to>
    <xdr:sp macro="" textlink="">
      <xdr:nvSpPr>
        <xdr:cNvPr id="4" name="フローチャート: 端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7028" y="2362200"/>
          <a:ext cx="1792981" cy="40957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4</xdr:col>
      <xdr:colOff>5428</xdr:colOff>
      <xdr:row>22</xdr:row>
      <xdr:rowOff>28575</xdr:rowOff>
    </xdr:from>
    <xdr:to>
      <xdr:col>4</xdr:col>
      <xdr:colOff>1798409</xdr:colOff>
      <xdr:row>24</xdr:row>
      <xdr:rowOff>95250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77028" y="6057900"/>
          <a:ext cx="1792981" cy="40957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4</xdr:col>
      <xdr:colOff>901919</xdr:colOff>
      <xdr:row>14</xdr:row>
      <xdr:rowOff>152400</xdr:rowOff>
    </xdr:from>
    <xdr:to>
      <xdr:col>4</xdr:col>
      <xdr:colOff>901919</xdr:colOff>
      <xdr:row>15</xdr:row>
      <xdr:rowOff>307756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stCxn id="4" idx="2"/>
          <a:endCxn id="10" idx="0"/>
        </xdr:cNvCxnSpPr>
      </xdr:nvCxnSpPr>
      <xdr:spPr>
        <a:xfrm>
          <a:off x="2273519" y="2771775"/>
          <a:ext cx="0" cy="32680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17</xdr:row>
      <xdr:rowOff>31531</xdr:rowOff>
    </xdr:from>
    <xdr:to>
      <xdr:col>4</xdr:col>
      <xdr:colOff>901919</xdr:colOff>
      <xdr:row>17</xdr:row>
      <xdr:rowOff>307756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>
          <a:stCxn id="10" idx="2"/>
          <a:endCxn id="11" idx="0"/>
        </xdr:cNvCxnSpPr>
      </xdr:nvCxnSpPr>
      <xdr:spPr>
        <a:xfrm>
          <a:off x="2273519" y="3793906"/>
          <a:ext cx="0" cy="2762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19</xdr:row>
      <xdr:rowOff>31531</xdr:rowOff>
    </xdr:from>
    <xdr:to>
      <xdr:col>4</xdr:col>
      <xdr:colOff>901919</xdr:colOff>
      <xdr:row>19</xdr:row>
      <xdr:rowOff>304800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1" idx="2"/>
          <a:endCxn id="12" idx="0"/>
        </xdr:cNvCxnSpPr>
      </xdr:nvCxnSpPr>
      <xdr:spPr>
        <a:xfrm>
          <a:off x="2273519" y="4765456"/>
          <a:ext cx="0" cy="27326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901919</xdr:colOff>
      <xdr:row>21</xdr:row>
      <xdr:rowOff>28575</xdr:rowOff>
    </xdr:from>
    <xdr:to>
      <xdr:col>4</xdr:col>
      <xdr:colOff>901919</xdr:colOff>
      <xdr:row>22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>
          <a:stCxn id="12" idx="2"/>
          <a:endCxn id="8" idx="0"/>
        </xdr:cNvCxnSpPr>
      </xdr:nvCxnSpPr>
      <xdr:spPr>
        <a:xfrm>
          <a:off x="2273519" y="5734050"/>
          <a:ext cx="0" cy="3238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38100</xdr:colOff>
      <xdr:row>2</xdr:row>
      <xdr:rowOff>114300</xdr:rowOff>
    </xdr:from>
    <xdr:to>
      <xdr:col>14</xdr:col>
      <xdr:colOff>635798</xdr:colOff>
      <xdr:row>15</xdr:row>
      <xdr:rowOff>244433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0" y="676275"/>
          <a:ext cx="3340898" cy="244470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666749</xdr:colOff>
      <xdr:row>15</xdr:row>
      <xdr:rowOff>307756</xdr:rowOff>
    </xdr:from>
    <xdr:to>
      <xdr:col>5</xdr:col>
      <xdr:colOff>13138</xdr:colOff>
      <xdr:row>17</xdr:row>
      <xdr:rowOff>31531</xdr:rowOff>
    </xdr:to>
    <xdr:sp macro="" textlink="">
      <xdr:nvSpPr>
        <xdr:cNvPr id="10" name="フローチャート: 処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52549" y="3098581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3</xdr:col>
      <xdr:colOff>666749</xdr:colOff>
      <xdr:row>17</xdr:row>
      <xdr:rowOff>307756</xdr:rowOff>
    </xdr:from>
    <xdr:to>
      <xdr:col>5</xdr:col>
      <xdr:colOff>13138</xdr:colOff>
      <xdr:row>19</xdr:row>
      <xdr:rowOff>31531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52549" y="4070131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3</xdr:col>
      <xdr:colOff>666749</xdr:colOff>
      <xdr:row>19</xdr:row>
      <xdr:rowOff>304800</xdr:rowOff>
    </xdr:from>
    <xdr:to>
      <xdr:col>5</xdr:col>
      <xdr:colOff>13138</xdr:colOff>
      <xdr:row>21</xdr:row>
      <xdr:rowOff>28575</xdr:rowOff>
    </xdr:to>
    <xdr:sp macro="" textlink="">
      <xdr:nvSpPr>
        <xdr:cNvPr id="12" name="フローチャート: 処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52549" y="5038725"/>
          <a:ext cx="1841939" cy="69532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3622</xdr:colOff>
      <xdr:row>0</xdr:row>
      <xdr:rowOff>353786</xdr:rowOff>
    </xdr:from>
    <xdr:to>
      <xdr:col>10</xdr:col>
      <xdr:colOff>1394272</xdr:colOff>
      <xdr:row>2</xdr:row>
      <xdr:rowOff>159896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22879" y="353786"/>
          <a:ext cx="1390650" cy="372167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22</xdr:row>
      <xdr:rowOff>28575</xdr:rowOff>
    </xdr:from>
    <xdr:to>
      <xdr:col>10</xdr:col>
      <xdr:colOff>1395413</xdr:colOff>
      <xdr:row>24</xdr:row>
      <xdr:rowOff>52398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18217" y="6303869"/>
          <a:ext cx="1392931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730553</xdr:colOff>
      <xdr:row>6</xdr:row>
      <xdr:rowOff>503422</xdr:rowOff>
    </xdr:from>
    <xdr:to>
      <xdr:col>10</xdr:col>
      <xdr:colOff>730553</xdr:colOff>
      <xdr:row>9</xdr:row>
      <xdr:rowOff>9674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7845728" y="2084572"/>
          <a:ext cx="0" cy="3539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727174</xdr:colOff>
      <xdr:row>9</xdr:row>
      <xdr:rowOff>490286</xdr:rowOff>
    </xdr:from>
    <xdr:to>
      <xdr:col>10</xdr:col>
      <xdr:colOff>727174</xdr:colOff>
      <xdr:row>11</xdr:row>
      <xdr:rowOff>169720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854662" y="2924969"/>
          <a:ext cx="0" cy="3578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12</xdr:row>
      <xdr:rowOff>498996</xdr:rowOff>
    </xdr:from>
    <xdr:to>
      <xdr:col>10</xdr:col>
      <xdr:colOff>729903</xdr:colOff>
      <xdr:row>14</xdr:row>
      <xdr:rowOff>17942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845078" y="3775596"/>
          <a:ext cx="0" cy="19522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675715</xdr:colOff>
      <xdr:row>9</xdr:row>
      <xdr:rowOff>99172</xdr:rowOff>
    </xdr:from>
    <xdr:to>
      <xdr:col>6</xdr:col>
      <xdr:colOff>151705</xdr:colOff>
      <xdr:row>17</xdr:row>
      <xdr:rowOff>172154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715" y="2508437"/>
          <a:ext cx="3342019" cy="242621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42845</xdr:colOff>
      <xdr:row>9</xdr:row>
      <xdr:rowOff>19050</xdr:rowOff>
    </xdr:from>
    <xdr:to>
      <xdr:col>11</xdr:col>
      <xdr:colOff>20895</xdr:colOff>
      <xdr:row>9</xdr:row>
      <xdr:rowOff>495300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158020" y="2447925"/>
          <a:ext cx="1378225" cy="47625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0</xdr:colOff>
      <xdr:row>9</xdr:row>
      <xdr:rowOff>255549</xdr:rowOff>
    </xdr:from>
    <xdr:to>
      <xdr:col>10</xdr:col>
      <xdr:colOff>37171</xdr:colOff>
      <xdr:row>9</xdr:row>
      <xdr:rowOff>255549</xdr:rowOff>
    </xdr:to>
    <xdr:sp macro="" textlink="">
      <xdr:nvSpPr>
        <xdr:cNvPr id="15" name="フリーフォーム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638925" y="2684424"/>
          <a:ext cx="513421" cy="0"/>
        </a:xfrm>
        <a:custGeom>
          <a:avLst/>
          <a:gdLst>
            <a:gd name="connsiteX0" fmla="*/ 515744 w 515744"/>
            <a:gd name="connsiteY0" fmla="*/ 0 h 0"/>
            <a:gd name="connsiteX1" fmla="*/ 0 w 515744"/>
            <a:gd name="connsiteY1" fmla="*/ 0 h 0"/>
            <a:gd name="connsiteX2" fmla="*/ 0 w 515744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5744">
              <a:moveTo>
                <a:pt x="515744" y="0"/>
              </a:moveTo>
              <a:lnTo>
                <a:pt x="0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696951</xdr:colOff>
      <xdr:row>7</xdr:row>
      <xdr:rowOff>162622</xdr:rowOff>
    </xdr:from>
    <xdr:to>
      <xdr:col>10</xdr:col>
      <xdr:colOff>729475</xdr:colOff>
      <xdr:row>9</xdr:row>
      <xdr:rowOff>0</xdr:rowOff>
    </xdr:to>
    <xdr:sp macro="" textlink="">
      <xdr:nvSpPr>
        <xdr:cNvPr id="16" name="フリーフォーム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935701" y="2248597"/>
          <a:ext cx="1908949" cy="180278"/>
        </a:xfrm>
        <a:custGeom>
          <a:avLst/>
          <a:gdLst>
            <a:gd name="connsiteX0" fmla="*/ 0 w 1909646"/>
            <a:gd name="connsiteY0" fmla="*/ 181207 h 181207"/>
            <a:gd name="connsiteX1" fmla="*/ 0 w 1909646"/>
            <a:gd name="connsiteY1" fmla="*/ 0 h 181207"/>
            <a:gd name="connsiteX2" fmla="*/ 1909646 w 1909646"/>
            <a:gd name="connsiteY2" fmla="*/ 0 h 181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9646" h="181207">
              <a:moveTo>
                <a:pt x="0" y="181207"/>
              </a:moveTo>
              <a:lnTo>
                <a:pt x="0" y="0"/>
              </a:lnTo>
              <a:lnTo>
                <a:pt x="1909646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730553</xdr:colOff>
      <xdr:row>15</xdr:row>
      <xdr:rowOff>8122</xdr:rowOff>
    </xdr:from>
    <xdr:to>
      <xdr:col>10</xdr:col>
      <xdr:colOff>730553</xdr:colOff>
      <xdr:row>17</xdr:row>
      <xdr:rowOff>19199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7845728" y="4465822"/>
          <a:ext cx="0" cy="3539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42845</xdr:colOff>
      <xdr:row>17</xdr:row>
      <xdr:rowOff>28575</xdr:rowOff>
    </xdr:from>
    <xdr:to>
      <xdr:col>11</xdr:col>
      <xdr:colOff>20895</xdr:colOff>
      <xdr:row>18</xdr:row>
      <xdr:rowOff>0</xdr:rowOff>
    </xdr:to>
    <xdr:sp macro="" textlink="">
      <xdr:nvSpPr>
        <xdr:cNvPr id="20" name="フローチャート: 判断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158020" y="4829175"/>
          <a:ext cx="1378225" cy="47625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8</xdr:col>
      <xdr:colOff>696951</xdr:colOff>
      <xdr:row>16</xdr:row>
      <xdr:rowOff>697</xdr:rowOff>
    </xdr:from>
    <xdr:to>
      <xdr:col>10</xdr:col>
      <xdr:colOff>729475</xdr:colOff>
      <xdr:row>17</xdr:row>
      <xdr:rowOff>9525</xdr:rowOff>
    </xdr:to>
    <xdr:sp macro="" textlink="">
      <xdr:nvSpPr>
        <xdr:cNvPr id="22" name="フリーフォーム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935701" y="4629847"/>
          <a:ext cx="1908949" cy="180278"/>
        </a:xfrm>
        <a:custGeom>
          <a:avLst/>
          <a:gdLst>
            <a:gd name="connsiteX0" fmla="*/ 0 w 1909646"/>
            <a:gd name="connsiteY0" fmla="*/ 181207 h 181207"/>
            <a:gd name="connsiteX1" fmla="*/ 0 w 1909646"/>
            <a:gd name="connsiteY1" fmla="*/ 0 h 181207"/>
            <a:gd name="connsiteX2" fmla="*/ 1909646 w 1909646"/>
            <a:gd name="connsiteY2" fmla="*/ 0 h 181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9646" h="181207">
              <a:moveTo>
                <a:pt x="0" y="181207"/>
              </a:moveTo>
              <a:lnTo>
                <a:pt x="0" y="0"/>
              </a:lnTo>
              <a:lnTo>
                <a:pt x="1909646" y="0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17</xdr:row>
      <xdr:rowOff>255549</xdr:rowOff>
    </xdr:from>
    <xdr:to>
      <xdr:col>10</xdr:col>
      <xdr:colOff>37171</xdr:colOff>
      <xdr:row>17</xdr:row>
      <xdr:rowOff>255549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638925" y="2684424"/>
          <a:ext cx="513421" cy="0"/>
        </a:xfrm>
        <a:custGeom>
          <a:avLst/>
          <a:gdLst>
            <a:gd name="connsiteX0" fmla="*/ 515744 w 515744"/>
            <a:gd name="connsiteY0" fmla="*/ 0 h 0"/>
            <a:gd name="connsiteX1" fmla="*/ 0 w 515744"/>
            <a:gd name="connsiteY1" fmla="*/ 0 h 0"/>
            <a:gd name="connsiteX2" fmla="*/ 0 w 515744"/>
            <a:gd name="connsiteY2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5744">
              <a:moveTo>
                <a:pt x="515744" y="0"/>
              </a:moveTo>
              <a:lnTo>
                <a:pt x="0" y="0"/>
              </a:lnTo>
              <a:lnTo>
                <a:pt x="0" y="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729903</xdr:colOff>
      <xdr:row>17</xdr:row>
      <xdr:rowOff>498997</xdr:rowOff>
    </xdr:from>
    <xdr:to>
      <xdr:col>10</xdr:col>
      <xdr:colOff>729903</xdr:colOff>
      <xdr:row>20</xdr:row>
      <xdr:rowOff>7327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7858999" y="5268824"/>
          <a:ext cx="0" cy="35092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21</xdr:row>
      <xdr:rowOff>8093</xdr:rowOff>
    </xdr:from>
    <xdr:to>
      <xdr:col>10</xdr:col>
      <xdr:colOff>729903</xdr:colOff>
      <xdr:row>22</xdr:row>
      <xdr:rowOff>32597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7845078" y="6161243"/>
          <a:ext cx="0" cy="19595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4</xdr:row>
      <xdr:rowOff>489946</xdr:rowOff>
    </xdr:from>
    <xdr:to>
      <xdr:col>10</xdr:col>
      <xdr:colOff>729903</xdr:colOff>
      <xdr:row>6</xdr:row>
      <xdr:rowOff>10185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7845078" y="1394821"/>
          <a:ext cx="0" cy="19651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</xdr:row>
      <xdr:rowOff>153770</xdr:rowOff>
    </xdr:from>
    <xdr:to>
      <xdr:col>10</xdr:col>
      <xdr:colOff>729903</xdr:colOff>
      <xdr:row>4</xdr:row>
      <xdr:rowOff>10185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7845078" y="715745"/>
          <a:ext cx="0" cy="199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161925</xdr:rowOff>
    </xdr:from>
    <xdr:to>
      <xdr:col>11</xdr:col>
      <xdr:colOff>10886</xdr:colOff>
      <xdr:row>15</xdr:row>
      <xdr:rowOff>21772</xdr:rowOff>
    </xdr:to>
    <xdr:sp macro="" textlink="">
      <xdr:nvSpPr>
        <xdr:cNvPr id="23" name="フローチャート: 処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115175" y="3943350"/>
          <a:ext cx="1411061" cy="536122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333375</xdr:rowOff>
    </xdr:from>
    <xdr:to>
      <xdr:col>12</xdr:col>
      <xdr:colOff>712304</xdr:colOff>
      <xdr:row>12</xdr:row>
      <xdr:rowOff>0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8134350" y="1914525"/>
          <a:ext cx="750404" cy="1724025"/>
        </a:xfrm>
        <a:custGeom>
          <a:avLst/>
          <a:gdLst>
            <a:gd name="connsiteX0" fmla="*/ 0 w 1035326"/>
            <a:gd name="connsiteY0" fmla="*/ 0 h 1449456"/>
            <a:gd name="connsiteX1" fmla="*/ 1035326 w 1035326"/>
            <a:gd name="connsiteY1" fmla="*/ 0 h 1449456"/>
            <a:gd name="connsiteX2" fmla="*/ 1035326 w 1035326"/>
            <a:gd name="connsiteY2" fmla="*/ 1449456 h 14494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35326" h="1449456">
              <a:moveTo>
                <a:pt x="0" y="0"/>
              </a:moveTo>
              <a:lnTo>
                <a:pt x="1035326" y="0"/>
              </a:lnTo>
              <a:lnTo>
                <a:pt x="1035326" y="1449456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324970</xdr:colOff>
      <xdr:row>9</xdr:row>
      <xdr:rowOff>339259</xdr:rowOff>
    </xdr:from>
    <xdr:to>
      <xdr:col>12</xdr:col>
      <xdr:colOff>711868</xdr:colOff>
      <xdr:row>9</xdr:row>
      <xdr:rowOff>339259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8144995" y="2768134"/>
          <a:ext cx="739323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728870</xdr:colOff>
      <xdr:row>13</xdr:row>
      <xdr:rowOff>0</xdr:rowOff>
    </xdr:from>
    <xdr:to>
      <xdr:col>12</xdr:col>
      <xdr:colOff>704022</xdr:colOff>
      <xdr:row>14</xdr:row>
      <xdr:rowOff>8283</xdr:rowOff>
    </xdr:to>
    <xdr:sp macro="" textlink="">
      <xdr:nvSpPr>
        <xdr:cNvPr id="30" name="フリーフォーム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7164457" y="3801717"/>
          <a:ext cx="1731065" cy="182218"/>
        </a:xfrm>
        <a:custGeom>
          <a:avLst/>
          <a:gdLst>
            <a:gd name="connsiteX0" fmla="*/ 1731065 w 1731065"/>
            <a:gd name="connsiteY0" fmla="*/ 0 h 182218"/>
            <a:gd name="connsiteX1" fmla="*/ 1731065 w 1731065"/>
            <a:gd name="connsiteY1" fmla="*/ 182218 h 182218"/>
            <a:gd name="connsiteX2" fmla="*/ 0 w 1731065"/>
            <a:gd name="connsiteY2" fmla="*/ 182218 h 1822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1065" h="182218">
              <a:moveTo>
                <a:pt x="1731065" y="0"/>
              </a:moveTo>
              <a:lnTo>
                <a:pt x="1731065" y="182218"/>
              </a:lnTo>
              <a:lnTo>
                <a:pt x="0" y="182218"/>
              </a:lnTo>
            </a:path>
          </a:pathLst>
        </a:custGeom>
        <a:noFill/>
        <a:ln w="28575">
          <a:solidFill>
            <a:schemeClr val="tx1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3622</xdr:colOff>
      <xdr:row>0</xdr:row>
      <xdr:rowOff>353786</xdr:rowOff>
    </xdr:from>
    <xdr:to>
      <xdr:col>10</xdr:col>
      <xdr:colOff>1394272</xdr:colOff>
      <xdr:row>2</xdr:row>
      <xdr:rowOff>159896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18797" y="353786"/>
          <a:ext cx="1390650" cy="36808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15</xdr:row>
      <xdr:rowOff>28574</xdr:rowOff>
    </xdr:from>
    <xdr:to>
      <xdr:col>10</xdr:col>
      <xdr:colOff>1395413</xdr:colOff>
      <xdr:row>15</xdr:row>
      <xdr:rowOff>400267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438069" y="4004226"/>
          <a:ext cx="1392931" cy="371693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733335</xdr:colOff>
      <xdr:row>7</xdr:row>
      <xdr:rowOff>1800</xdr:rowOff>
    </xdr:from>
    <xdr:to>
      <xdr:col>10</xdr:col>
      <xdr:colOff>735145</xdr:colOff>
      <xdr:row>9</xdr:row>
      <xdr:rowOff>9674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stCxn id="8" idx="2"/>
        </xdr:cNvCxnSpPr>
      </xdr:nvCxnSpPr>
      <xdr:spPr>
        <a:xfrm flipH="1">
          <a:off x="7153185" y="2268750"/>
          <a:ext cx="1810" cy="35077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733425</xdr:colOff>
      <xdr:row>10</xdr:row>
      <xdr:rowOff>9525</xdr:rowOff>
    </xdr:from>
    <xdr:to>
      <xdr:col>10</xdr:col>
      <xdr:colOff>733425</xdr:colOff>
      <xdr:row>12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12" idx="2"/>
          <a:endCxn id="21" idx="0"/>
        </xdr:cNvCxnSpPr>
      </xdr:nvCxnSpPr>
      <xdr:spPr>
        <a:xfrm flipH="1">
          <a:off x="7153275" y="3305175"/>
          <a:ext cx="0" cy="3333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732685</xdr:colOff>
      <xdr:row>13</xdr:row>
      <xdr:rowOff>19050</xdr:rowOff>
    </xdr:from>
    <xdr:to>
      <xdr:col>10</xdr:col>
      <xdr:colOff>733425</xdr:colOff>
      <xdr:row>15</xdr:row>
      <xdr:rowOff>17942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>
          <a:stCxn id="21" idx="2"/>
        </xdr:cNvCxnSpPr>
      </xdr:nvCxnSpPr>
      <xdr:spPr>
        <a:xfrm flipH="1">
          <a:off x="7152535" y="4162425"/>
          <a:ext cx="740" cy="34179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10086</xdr:colOff>
      <xdr:row>8</xdr:row>
      <xdr:rowOff>90767</xdr:rowOff>
    </xdr:from>
    <xdr:to>
      <xdr:col>6</xdr:col>
      <xdr:colOff>171876</xdr:colOff>
      <xdr:row>15</xdr:row>
      <xdr:rowOff>487599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886" y="23481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221395</xdr:colOff>
      <xdr:row>6</xdr:row>
      <xdr:rowOff>0</xdr:rowOff>
    </xdr:from>
    <xdr:to>
      <xdr:col>11</xdr:col>
      <xdr:colOff>324970</xdr:colOff>
      <xdr:row>7</xdr:row>
      <xdr:rowOff>1800</xdr:rowOff>
    </xdr:to>
    <xdr:sp macro="" textlink="">
      <xdr:nvSpPr>
        <xdr:cNvPr id="8" name="フローチャート: 判断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164995" y="1581150"/>
          <a:ext cx="1980000" cy="687600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222139</xdr:colOff>
      <xdr:row>9</xdr:row>
      <xdr:rowOff>6164</xdr:rowOff>
    </xdr:from>
    <xdr:to>
      <xdr:col>11</xdr:col>
      <xdr:colOff>324970</xdr:colOff>
      <xdr:row>10</xdr:row>
      <xdr:rowOff>9525</xdr:rowOff>
    </xdr:to>
    <xdr:sp macro="" textlink="">
      <xdr:nvSpPr>
        <xdr:cNvPr id="12" name="フローチャート: 判断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165739" y="2616014"/>
          <a:ext cx="1979256" cy="689161"/>
        </a:xfrm>
        <a:prstGeom prst="flowChartDecision">
          <a:avLst/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729903</xdr:colOff>
      <xdr:row>4</xdr:row>
      <xdr:rowOff>489946</xdr:rowOff>
    </xdr:from>
    <xdr:to>
      <xdr:col>10</xdr:col>
      <xdr:colOff>732685</xdr:colOff>
      <xdr:row>6</xdr:row>
      <xdr:rowOff>10185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7845078" y="1394821"/>
          <a:ext cx="2782" cy="19651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729903</xdr:colOff>
      <xdr:row>2</xdr:row>
      <xdr:rowOff>153770</xdr:rowOff>
    </xdr:from>
    <xdr:to>
      <xdr:col>10</xdr:col>
      <xdr:colOff>732685</xdr:colOff>
      <xdr:row>4</xdr:row>
      <xdr:rowOff>10185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7845078" y="715745"/>
          <a:ext cx="2782" cy="199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247649</xdr:colOff>
      <xdr:row>6</xdr:row>
      <xdr:rowOff>457199</xdr:rowOff>
    </xdr:from>
    <xdr:to>
      <xdr:col>9</xdr:col>
      <xdr:colOff>9524</xdr:colOff>
      <xdr:row>9</xdr:row>
      <xdr:rowOff>352424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00599" y="2038349"/>
          <a:ext cx="1152525" cy="923925"/>
        </a:xfrm>
        <a:prstGeom prst="wedgeRoundRectCallout">
          <a:avLst>
            <a:gd name="adj1" fmla="val 74953"/>
            <a:gd name="adj2" fmla="val 3723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ヒント</a:t>
          </a:r>
          <a:endParaRPr kumimoji="1" lang="en-US" altLang="ja-JP" sz="1100"/>
        </a:p>
        <a:p>
          <a:pPr algn="l"/>
          <a:r>
            <a:rPr kumimoji="1" lang="ja-JP" altLang="en-US" sz="1100"/>
            <a:t>「○○までに</a:t>
          </a:r>
          <a:endParaRPr kumimoji="1" lang="en-US" altLang="ja-JP" sz="1100"/>
        </a:p>
        <a:p>
          <a:pPr algn="l"/>
          <a:r>
            <a:rPr kumimoji="1" lang="ja-JP" altLang="en-US" sz="1100"/>
            <a:t>出発できる」と書くこと</a:t>
          </a:r>
          <a:endParaRPr kumimoji="1" lang="en-US" altLang="ja-JP" sz="1100"/>
        </a:p>
      </xdr:txBody>
    </xdr:sp>
    <xdr:clientData/>
  </xdr:twoCellAnchor>
  <xdr:oneCellAnchor>
    <xdr:from>
      <xdr:col>11</xdr:col>
      <xdr:colOff>333375</xdr:colOff>
      <xdr:row>9</xdr:row>
      <xdr:rowOff>400050</xdr:rowOff>
    </xdr:from>
    <xdr:ext cx="578685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8153400" y="2828925"/>
          <a:ext cx="57868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いいえ</a:t>
          </a:r>
          <a:endParaRPr kumimoji="1" lang="en-US" altLang="ja-JP" sz="1100"/>
        </a:p>
      </xdr:txBody>
    </xdr:sp>
    <xdr:clientData/>
  </xdr:oneCellAnchor>
  <xdr:oneCellAnchor>
    <xdr:from>
      <xdr:col>11</xdr:col>
      <xdr:colOff>333375</xdr:colOff>
      <xdr:row>6</xdr:row>
      <xdr:rowOff>361950</xdr:rowOff>
    </xdr:from>
    <xdr:ext cx="578685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8153400" y="1943100"/>
          <a:ext cx="57868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いいえ</a:t>
          </a:r>
          <a:endParaRPr kumimoji="1" lang="en-US" altLang="ja-JP" sz="1100"/>
        </a:p>
      </xdr:txBody>
    </xdr:sp>
    <xdr:clientData/>
  </xdr:oneCellAnchor>
  <xdr:twoCellAnchor>
    <xdr:from>
      <xdr:col>10</xdr:col>
      <xdr:colOff>28575</xdr:colOff>
      <xdr:row>12</xdr:row>
      <xdr:rowOff>0</xdr:rowOff>
    </xdr:from>
    <xdr:to>
      <xdr:col>11</xdr:col>
      <xdr:colOff>38100</xdr:colOff>
      <xdr:row>13</xdr:row>
      <xdr:rowOff>19050</xdr:rowOff>
    </xdr:to>
    <xdr:sp macro="" textlink="">
      <xdr:nvSpPr>
        <xdr:cNvPr id="21" name="フローチャート: 処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6448425" y="3638550"/>
          <a:ext cx="1409700" cy="5238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11</xdr:col>
      <xdr:colOff>342900</xdr:colOff>
      <xdr:row>12</xdr:row>
      <xdr:rowOff>0</xdr:rowOff>
    </xdr:from>
    <xdr:to>
      <xdr:col>13</xdr:col>
      <xdr:colOff>0</xdr:colOff>
      <xdr:row>13</xdr:row>
      <xdr:rowOff>19050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162925" y="3638550"/>
          <a:ext cx="1409700" cy="5238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134711</xdr:rowOff>
    </xdr:from>
    <xdr:to>
      <xdr:col>11</xdr:col>
      <xdr:colOff>0</xdr:colOff>
      <xdr:row>3</xdr:row>
      <xdr:rowOff>159896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429375" y="525236"/>
          <a:ext cx="1390650" cy="368085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14</xdr:row>
      <xdr:rowOff>151588</xdr:rowOff>
    </xdr:from>
    <xdr:to>
      <xdr:col>11</xdr:col>
      <xdr:colOff>1141</xdr:colOff>
      <xdr:row>17</xdr:row>
      <xdr:rowOff>10147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428235" y="4771213"/>
          <a:ext cx="1392931" cy="372909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>
    <xdr:from>
      <xdr:col>10</xdr:col>
      <xdr:colOff>704255</xdr:colOff>
      <xdr:row>12</xdr:row>
      <xdr:rowOff>28575</xdr:rowOff>
    </xdr:from>
    <xdr:to>
      <xdr:col>10</xdr:col>
      <xdr:colOff>704255</xdr:colOff>
      <xdr:row>13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stCxn id="39" idx="2"/>
          <a:endCxn id="37" idx="0"/>
        </xdr:cNvCxnSpPr>
      </xdr:nvCxnSpPr>
      <xdr:spPr>
        <a:xfrm>
          <a:off x="7115771" y="3915966"/>
          <a:ext cx="0" cy="14406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704255</xdr:colOff>
      <xdr:row>14</xdr:row>
      <xdr:rowOff>28575</xdr:rowOff>
    </xdr:from>
    <xdr:to>
      <xdr:col>10</xdr:col>
      <xdr:colOff>704255</xdr:colOff>
      <xdr:row>14</xdr:row>
      <xdr:rowOff>151588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stCxn id="37" idx="2"/>
          <a:endCxn id="6" idx="0"/>
        </xdr:cNvCxnSpPr>
      </xdr:nvCxnSpPr>
      <xdr:spPr>
        <a:xfrm>
          <a:off x="7115771" y="4660106"/>
          <a:ext cx="0" cy="1230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1067361</xdr:colOff>
      <xdr:row>9</xdr:row>
      <xdr:rowOff>157442</xdr:rowOff>
    </xdr:from>
    <xdr:to>
      <xdr:col>8</xdr:col>
      <xdr:colOff>543351</xdr:colOff>
      <xdr:row>17</xdr:row>
      <xdr:rowOff>30399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561" y="27387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704850</xdr:colOff>
      <xdr:row>3</xdr:row>
      <xdr:rowOff>159896</xdr:rowOff>
    </xdr:from>
    <xdr:to>
      <xdr:col>10</xdr:col>
      <xdr:colOff>704850</xdr:colOff>
      <xdr:row>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stCxn id="5" idx="2"/>
          <a:endCxn id="49" idx="0"/>
        </xdr:cNvCxnSpPr>
      </xdr:nvCxnSpPr>
      <xdr:spPr>
        <a:xfrm>
          <a:off x="7124700" y="893321"/>
          <a:ext cx="0" cy="18300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5</xdr:row>
      <xdr:rowOff>152400</xdr:rowOff>
    </xdr:from>
    <xdr:to>
      <xdr:col>12</xdr:col>
      <xdr:colOff>1066800</xdr:colOff>
      <xdr:row>5</xdr:row>
      <xdr:rowOff>333375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9801225" y="1247775"/>
          <a:ext cx="809625" cy="180975"/>
          <a:chOff x="9829800" y="0"/>
          <a:chExt cx="809625" cy="180975"/>
        </a:xfrm>
      </xdr:grpSpPr>
      <xdr:sp macro="" textlink="">
        <xdr:nvSpPr>
          <xdr:cNvPr id="19" name="右矢印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/>
        </xdr:nvSpPr>
        <xdr:spPr>
          <a:xfrm>
            <a:off x="10429875" y="0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9829800" y="90486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257175</xdr:colOff>
      <xdr:row>7</xdr:row>
      <xdr:rowOff>157162</xdr:rowOff>
    </xdr:from>
    <xdr:to>
      <xdr:col>12</xdr:col>
      <xdr:colOff>1052512</xdr:colOff>
      <xdr:row>7</xdr:row>
      <xdr:rowOff>366712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pSpPr/>
      </xdr:nvGrpSpPr>
      <xdr:grpSpPr>
        <a:xfrm>
          <a:off x="9801225" y="1995487"/>
          <a:ext cx="795337" cy="209550"/>
          <a:chOff x="9829800" y="604837"/>
          <a:chExt cx="795337" cy="209550"/>
        </a:xfrm>
      </xdr:grpSpPr>
      <xdr:sp macro="" textlink="">
        <xdr:nvSpPr>
          <xdr:cNvPr id="22" name="右矢印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/>
        </xdr:nvSpPr>
        <xdr:spPr>
          <a:xfrm rot="7200000">
            <a:off x="10429875" y="619124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9829800" y="709611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257175</xdr:colOff>
      <xdr:row>10</xdr:row>
      <xdr:rowOff>170286</xdr:rowOff>
    </xdr:from>
    <xdr:to>
      <xdr:col>12</xdr:col>
      <xdr:colOff>914400</xdr:colOff>
      <xdr:row>12</xdr:row>
      <xdr:rowOff>109538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9801225" y="3323061"/>
          <a:ext cx="657225" cy="682202"/>
          <a:chOff x="8429625" y="3132561"/>
          <a:chExt cx="657225" cy="682202"/>
        </a:xfrm>
      </xdr:grpSpPr>
      <xdr:sp macro="" textlink="">
        <xdr:nvSpPr>
          <xdr:cNvPr id="32" name="右矢印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/>
        </xdr:nvSpPr>
        <xdr:spPr>
          <a:xfrm rot="14400000">
            <a:off x="8677275" y="3619500"/>
            <a:ext cx="209550" cy="18097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GrpSpPr/>
        </xdr:nvGrpSpPr>
        <xdr:grpSpPr>
          <a:xfrm>
            <a:off x="8429625" y="3132561"/>
            <a:ext cx="657225" cy="657225"/>
            <a:chOff x="8401050" y="2208636"/>
            <a:chExt cx="657225" cy="657225"/>
          </a:xfrm>
        </xdr:grpSpPr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CxnSpPr/>
          </xdr:nvCxnSpPr>
          <xdr:spPr>
            <a:xfrm rot="7200000">
              <a:off x="8565356" y="253724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CxnSpPr/>
          </xdr:nvCxnSpPr>
          <xdr:spPr>
            <a:xfrm>
              <a:off x="8401050" y="2252662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12</xdr:col>
      <xdr:colOff>176213</xdr:colOff>
      <xdr:row>12</xdr:row>
      <xdr:rowOff>128588</xdr:rowOff>
    </xdr:from>
    <xdr:to>
      <xdr:col>12</xdr:col>
      <xdr:colOff>357188</xdr:colOff>
      <xdr:row>13</xdr:row>
      <xdr:rowOff>166688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 rot="14400000">
          <a:off x="8334376" y="3848100"/>
          <a:ext cx="20955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257175</xdr:colOff>
      <xdr:row>12</xdr:row>
      <xdr:rowOff>160761</xdr:rowOff>
    </xdr:from>
    <xdr:to>
      <xdr:col>12</xdr:col>
      <xdr:colOff>914400</xdr:colOff>
      <xdr:row>14</xdr:row>
      <xdr:rowOff>75036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GrpSpPr/>
      </xdr:nvGrpSpPr>
      <xdr:grpSpPr>
        <a:xfrm>
          <a:off x="9801225" y="4056486"/>
          <a:ext cx="657225" cy="657225"/>
          <a:chOff x="8429625" y="3865986"/>
          <a:chExt cx="657225" cy="657225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CxnSpPr/>
        </xdr:nvCxnSpPr>
        <xdr:spPr>
          <a:xfrm rot="7200000">
            <a:off x="8593931" y="4194599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CxnSpPr/>
        </xdr:nvCxnSpPr>
        <xdr:spPr>
          <a:xfrm>
            <a:off x="8429625" y="3910012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CxnSpPr/>
        </xdr:nvCxnSpPr>
        <xdr:spPr>
          <a:xfrm rot="14400000" flipH="1">
            <a:off x="8265319" y="4194599"/>
            <a:ext cx="657225" cy="0"/>
          </a:xfrm>
          <a:prstGeom prst="line">
            <a:avLst/>
          </a:prstGeom>
          <a:ln w="285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704255</xdr:colOff>
      <xdr:row>10</xdr:row>
      <xdr:rowOff>28575</xdr:rowOff>
    </xdr:from>
    <xdr:to>
      <xdr:col>10</xdr:col>
      <xdr:colOff>704255</xdr:colOff>
      <xdr:row>11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>
          <a:stCxn id="47" idx="2"/>
          <a:endCxn id="39" idx="0"/>
        </xdr:cNvCxnSpPr>
      </xdr:nvCxnSpPr>
      <xdr:spPr>
        <a:xfrm>
          <a:off x="7115771" y="3171825"/>
          <a:ext cx="0" cy="14406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8</xdr:row>
      <xdr:rowOff>28575</xdr:rowOff>
    </xdr:from>
    <xdr:to>
      <xdr:col>10</xdr:col>
      <xdr:colOff>704850</xdr:colOff>
      <xdr:row>9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CxnSpPr>
          <a:stCxn id="48" idx="2"/>
          <a:endCxn id="47" idx="0"/>
        </xdr:cNvCxnSpPr>
      </xdr:nvCxnSpPr>
      <xdr:spPr>
        <a:xfrm>
          <a:off x="7124700" y="2419350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6</xdr:row>
      <xdr:rowOff>28575</xdr:rowOff>
    </xdr:from>
    <xdr:to>
      <xdr:col>10</xdr:col>
      <xdr:colOff>704850</xdr:colOff>
      <xdr:row>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CxnSpPr>
          <a:stCxn id="49" idx="2"/>
          <a:endCxn id="48" idx="0"/>
        </xdr:cNvCxnSpPr>
      </xdr:nvCxnSpPr>
      <xdr:spPr>
        <a:xfrm>
          <a:off x="7124700" y="1676400"/>
          <a:ext cx="0" cy="1428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9525</xdr:colOff>
      <xdr:row>14</xdr:row>
      <xdr:rowOff>28575</xdr:rowOff>
    </xdr:to>
    <xdr:sp macro="" textlink="">
      <xdr:nvSpPr>
        <xdr:cNvPr id="37" name="フローチャート: 処理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6419850" y="40481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9525</xdr:colOff>
      <xdr:row>12</xdr:row>
      <xdr:rowOff>28575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6419850" y="330517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9525</xdr:colOff>
      <xdr:row>10</xdr:row>
      <xdr:rowOff>28575</xdr:rowOff>
    </xdr:to>
    <xdr:sp macro="" textlink="">
      <xdr:nvSpPr>
        <xdr:cNvPr id="47" name="フローチャート: 処理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6419850" y="25622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9525</xdr:colOff>
      <xdr:row>8</xdr:row>
      <xdr:rowOff>28575</xdr:rowOff>
    </xdr:to>
    <xdr:sp macro="" textlink="">
      <xdr:nvSpPr>
        <xdr:cNvPr id="48" name="フローチャート: 処理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6419850" y="181927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右に</a:t>
          </a:r>
          <a:r>
            <a:rPr kumimoji="1" lang="en-US" altLang="ja-JP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120</a:t>
          </a: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曲がる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9525</xdr:colOff>
      <xdr:row>6</xdr:row>
      <xdr:rowOff>28575</xdr:rowOff>
    </xdr:to>
    <xdr:sp macro="" textlink="">
      <xdr:nvSpPr>
        <xdr:cNvPr id="49" name="フローチャート: 処理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6419850" y="1076325"/>
          <a:ext cx="1409700" cy="600075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10m</a:t>
          </a:r>
          <a:r>
            <a: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Segoe UI"/>
              <a:ea typeface="Meiryo UI"/>
              <a:cs typeface="+mn-cs"/>
            </a:rPr>
            <a:t>の線を引く</a:t>
          </a:r>
        </a:p>
      </xdr:txBody>
    </xdr:sp>
    <xdr:clientData/>
  </xdr:twoCellAnchor>
  <xdr:twoCellAnchor>
    <xdr:from>
      <xdr:col>12</xdr:col>
      <xdr:colOff>257175</xdr:colOff>
      <xdr:row>8</xdr:row>
      <xdr:rowOff>141711</xdr:rowOff>
    </xdr:from>
    <xdr:to>
      <xdr:col>13</xdr:col>
      <xdr:colOff>185745</xdr:colOff>
      <xdr:row>10</xdr:row>
      <xdr:rowOff>80963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9801225" y="2551536"/>
          <a:ext cx="1328745" cy="682202"/>
          <a:chOff x="8437789" y="2547454"/>
          <a:chExt cx="1327385" cy="684923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8437789" y="2547454"/>
            <a:ext cx="962025" cy="684923"/>
            <a:chOff x="8433435" y="2534391"/>
            <a:chExt cx="962025" cy="682202"/>
          </a:xfrm>
        </xdr:grpSpPr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GrpSpPr/>
          </xdr:nvGrpSpPr>
          <xdr:grpSpPr>
            <a:xfrm>
              <a:off x="8433435" y="2534391"/>
              <a:ext cx="962025" cy="682202"/>
              <a:chOff x="11115675" y="179811"/>
              <a:chExt cx="962025" cy="682202"/>
            </a:xfrm>
          </xdr:grpSpPr>
          <xdr:sp macro="" textlink="">
            <xdr:nvSpPr>
              <xdr:cNvPr id="24" name="右矢印 23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SpPr/>
            </xdr:nvSpPr>
            <xdr:spPr>
              <a:xfrm rot="7200000">
                <a:off x="11363325" y="666750"/>
                <a:ext cx="209550" cy="180975"/>
              </a:xfrm>
              <a:prstGeom prst="rightArrow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27" name="グループ化 26">
                <a:extLst>
                  <a:ext uri="{FF2B5EF4-FFF2-40B4-BE49-F238E27FC236}">
                    <a16:creationId xmlns:a16="http://schemas.microsoft.com/office/drawing/2014/main" id="{00000000-0008-0000-0400-00001B000000}"/>
                  </a:ext>
                </a:extLst>
              </xdr:cNvPr>
              <xdr:cNvGrpSpPr/>
            </xdr:nvGrpSpPr>
            <xdr:grpSpPr>
              <a:xfrm>
                <a:off x="11115675" y="179811"/>
                <a:ext cx="962025" cy="657225"/>
                <a:chOff x="8401050" y="2208636"/>
                <a:chExt cx="962025" cy="657225"/>
              </a:xfrm>
            </xdr:grpSpPr>
            <xdr:cxnSp macro="">
              <xdr:nvCxnSpPr>
                <xdr:cNvPr id="26" name="直線コネクタ 25">
                  <a:extLst>
                    <a:ext uri="{FF2B5EF4-FFF2-40B4-BE49-F238E27FC236}">
                      <a16:creationId xmlns:a16="http://schemas.microsoft.com/office/drawing/2014/main" id="{00000000-0008-0000-0400-00001A000000}"/>
                    </a:ext>
                  </a:extLst>
                </xdr:cNvPr>
                <xdr:cNvCxnSpPr/>
              </xdr:nvCxnSpPr>
              <xdr:spPr>
                <a:xfrm rot="7200000">
                  <a:off x="8565356" y="2537249"/>
                  <a:ext cx="657225" cy="0"/>
                </a:xfrm>
                <a:prstGeom prst="line">
                  <a:avLst/>
                </a:prstGeom>
                <a:ln w="28575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1" name="直線コネクタ 50">
                  <a:extLst>
                    <a:ext uri="{FF2B5EF4-FFF2-40B4-BE49-F238E27FC236}">
                      <a16:creationId xmlns:a16="http://schemas.microsoft.com/office/drawing/2014/main" id="{00000000-0008-0000-0400-000033000000}"/>
                    </a:ext>
                  </a:extLst>
                </xdr:cNvPr>
                <xdr:cNvCxnSpPr/>
              </xdr:nvCxnSpPr>
              <xdr:spPr>
                <a:xfrm>
                  <a:off x="8705850" y="2252662"/>
                  <a:ext cx="657225" cy="0"/>
                </a:xfrm>
                <a:prstGeom prst="line">
                  <a:avLst/>
                </a:prstGeom>
                <a:ln>
                  <a:solidFill>
                    <a:srgbClr val="FFC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" name="直線コネクタ 24">
                  <a:extLst>
                    <a:ext uri="{FF2B5EF4-FFF2-40B4-BE49-F238E27FC236}">
                      <a16:creationId xmlns:a16="http://schemas.microsoft.com/office/drawing/2014/main" id="{00000000-0008-0000-0400-000019000000}"/>
                    </a:ext>
                  </a:extLst>
                </xdr:cNvPr>
                <xdr:cNvCxnSpPr/>
              </xdr:nvCxnSpPr>
              <xdr:spPr>
                <a:xfrm>
                  <a:off x="8401050" y="2252662"/>
                  <a:ext cx="657225" cy="0"/>
                </a:xfrm>
                <a:prstGeom prst="line">
                  <a:avLst/>
                </a:prstGeom>
                <a:ln w="28575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sp macro="" textlink="">
          <xdr:nvSpPr>
            <xdr:cNvPr id="3" name="フリーフォーム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/>
          </xdr:nvSpPr>
          <xdr:spPr>
            <a:xfrm>
              <a:off x="8964931" y="2575661"/>
              <a:ext cx="394470" cy="220878"/>
            </a:xfrm>
            <a:custGeom>
              <a:avLst/>
              <a:gdLst>
                <a:gd name="connsiteX0" fmla="*/ 0 w 352425"/>
                <a:gd name="connsiteY0" fmla="*/ 161925 h 161925"/>
                <a:gd name="connsiteX1" fmla="*/ 352425 w 352425"/>
                <a:gd name="connsiteY1" fmla="*/ 0 h 161925"/>
                <a:gd name="connsiteX2" fmla="*/ 352425 w 352425"/>
                <a:gd name="connsiteY2" fmla="*/ 0 h 161925"/>
                <a:gd name="connsiteX3" fmla="*/ 352425 w 352425"/>
                <a:gd name="connsiteY3" fmla="*/ 0 h 16192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3" fmla="*/ 363855 w 363855"/>
                <a:gd name="connsiteY3" fmla="*/ 0 h 203835"/>
                <a:gd name="connsiteX0" fmla="*/ 0 w 363855"/>
                <a:gd name="connsiteY0" fmla="*/ 203835 h 203835"/>
                <a:gd name="connsiteX1" fmla="*/ 363855 w 363855"/>
                <a:gd name="connsiteY1" fmla="*/ 0 h 203835"/>
                <a:gd name="connsiteX2" fmla="*/ 363855 w 363855"/>
                <a:gd name="connsiteY2" fmla="*/ 0 h 203835"/>
                <a:gd name="connsiteX0" fmla="*/ 0 w 659810"/>
                <a:gd name="connsiteY0" fmla="*/ 203861 h 203861"/>
                <a:gd name="connsiteX1" fmla="*/ 363855 w 659810"/>
                <a:gd name="connsiteY1" fmla="*/ 26 h 203861"/>
                <a:gd name="connsiteX2" fmla="*/ 659810 w 659810"/>
                <a:gd name="connsiteY2" fmla="*/ 190907 h 203861"/>
                <a:gd name="connsiteX0" fmla="*/ 0 w 659810"/>
                <a:gd name="connsiteY0" fmla="*/ 12954 h 12954"/>
                <a:gd name="connsiteX1" fmla="*/ 659810 w 659810"/>
                <a:gd name="connsiteY1" fmla="*/ 0 h 12954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  <a:gd name="connsiteX0" fmla="*/ 0 w 394470"/>
                <a:gd name="connsiteY0" fmla="*/ 220880 h 220880"/>
                <a:gd name="connsiteX1" fmla="*/ 394470 w 394470"/>
                <a:gd name="connsiteY1" fmla="*/ 0 h 2208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394470" h="220880">
                  <a:moveTo>
                    <a:pt x="0" y="220880"/>
                  </a:moveTo>
                  <a:cubicBezTo>
                    <a:pt x="196124" y="188157"/>
                    <a:pt x="317409" y="165659"/>
                    <a:pt x="394470" y="0"/>
                  </a:cubicBezTo>
                </a:path>
              </a:pathLst>
            </a:custGeom>
            <a:noFill/>
            <a:ln w="9525">
              <a:solidFill>
                <a:srgbClr val="FFC000"/>
              </a:solidFill>
              <a:headEnd type="triangl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9224962" y="2610530"/>
            <a:ext cx="540212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120°</a:t>
            </a:r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3622</xdr:colOff>
      <xdr:row>1</xdr:row>
      <xdr:rowOff>125186</xdr:rowOff>
    </xdr:from>
    <xdr:to>
      <xdr:col>10</xdr:col>
      <xdr:colOff>1394272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23472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2482</xdr:colOff>
      <xdr:row>17</xdr:row>
      <xdr:rowOff>151588</xdr:rowOff>
    </xdr:from>
    <xdr:to>
      <xdr:col>10</xdr:col>
      <xdr:colOff>1395413</xdr:colOff>
      <xdr:row>19</xdr:row>
      <xdr:rowOff>181597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22332" y="3494863"/>
          <a:ext cx="1392931" cy="372909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724461</xdr:colOff>
      <xdr:row>10</xdr:row>
      <xdr:rowOff>157442</xdr:rowOff>
    </xdr:from>
    <xdr:to>
      <xdr:col>8</xdr:col>
      <xdr:colOff>200451</xdr:colOff>
      <xdr:row>23</xdr:row>
      <xdr:rowOff>78024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6061" y="2424392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698947</xdr:colOff>
      <xdr:row>3</xdr:row>
      <xdr:rowOff>153770</xdr:rowOff>
    </xdr:from>
    <xdr:to>
      <xdr:col>10</xdr:col>
      <xdr:colOff>698947</xdr:colOff>
      <xdr:row>4</xdr:row>
      <xdr:rowOff>152400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endCxn id="40" idx="3"/>
        </xdr:cNvCxnSpPr>
      </xdr:nvCxnSpPr>
      <xdr:spPr>
        <a:xfrm>
          <a:off x="7126961" y="719827"/>
          <a:ext cx="0" cy="17280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30311</xdr:colOff>
      <xdr:row>13</xdr:row>
      <xdr:rowOff>83275</xdr:rowOff>
    </xdr:from>
    <xdr:to>
      <xdr:col>10</xdr:col>
      <xdr:colOff>1367583</xdr:colOff>
      <xdr:row>16</xdr:row>
      <xdr:rowOff>123824</xdr:rowOff>
    </xdr:to>
    <xdr:sp macro="" textlink="">
      <xdr:nvSpPr>
        <xdr:cNvPr id="39" name="片側の 2 つの角を切り取った四角形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rot="10800000">
          <a:off x="6450161" y="27407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30311</xdr:colOff>
      <xdr:row>4</xdr:row>
      <xdr:rowOff>152400</xdr:rowOff>
    </xdr:from>
    <xdr:to>
      <xdr:col>10</xdr:col>
      <xdr:colOff>1367583</xdr:colOff>
      <xdr:row>7</xdr:row>
      <xdr:rowOff>67306</xdr:rowOff>
    </xdr:to>
    <xdr:sp macro="" textlink="">
      <xdr:nvSpPr>
        <xdr:cNvPr id="40" name="片側の 2 つの角を切り取った四角形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6450161" y="885825"/>
          <a:ext cx="1337272" cy="4673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698947</xdr:colOff>
      <xdr:row>7</xdr:row>
      <xdr:rowOff>66684</xdr:rowOff>
    </xdr:from>
    <xdr:to>
      <xdr:col>10</xdr:col>
      <xdr:colOff>698947</xdr:colOff>
      <xdr:row>8</xdr:row>
      <xdr:rowOff>163286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7126961" y="1362084"/>
          <a:ext cx="0" cy="27077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10</xdr:row>
      <xdr:rowOff>6812</xdr:rowOff>
    </xdr:from>
    <xdr:to>
      <xdr:col>10</xdr:col>
      <xdr:colOff>698947</xdr:colOff>
      <xdr:row>11</xdr:row>
      <xdr:rowOff>5443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CxnSpPr/>
      </xdr:nvCxnSpPr>
      <xdr:spPr>
        <a:xfrm>
          <a:off x="7126961" y="2118641"/>
          <a:ext cx="0" cy="17280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12</xdr:row>
      <xdr:rowOff>1369</xdr:rowOff>
    </xdr:from>
    <xdr:to>
      <xdr:col>10</xdr:col>
      <xdr:colOff>698947</xdr:colOff>
      <xdr:row>13</xdr:row>
      <xdr:rowOff>83275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CxnSpPr>
          <a:endCxn id="39" idx="1"/>
        </xdr:cNvCxnSpPr>
      </xdr:nvCxnSpPr>
      <xdr:spPr>
        <a:xfrm>
          <a:off x="7126961" y="2755455"/>
          <a:ext cx="0" cy="25607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698947</xdr:colOff>
      <xdr:row>16</xdr:row>
      <xdr:rowOff>110226</xdr:rowOff>
    </xdr:from>
    <xdr:to>
      <xdr:col>10</xdr:col>
      <xdr:colOff>698948</xdr:colOff>
      <xdr:row>17</xdr:row>
      <xdr:rowOff>151588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>
          <a:endCxn id="3" idx="0"/>
        </xdr:cNvCxnSpPr>
      </xdr:nvCxnSpPr>
      <xdr:spPr>
        <a:xfrm>
          <a:off x="7126961" y="3560997"/>
          <a:ext cx="1" cy="21553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548384</xdr:colOff>
      <xdr:row>7</xdr:row>
      <xdr:rowOff>23116</xdr:rowOff>
    </xdr:from>
    <xdr:to>
      <xdr:col>8</xdr:col>
      <xdr:colOff>614362</xdr:colOff>
      <xdr:row>9</xdr:row>
      <xdr:rowOff>356023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GrpSpPr/>
      </xdr:nvGrpSpPr>
      <xdr:grpSpPr>
        <a:xfrm>
          <a:off x="6472934" y="1509016"/>
          <a:ext cx="751778" cy="675807"/>
          <a:chOff x="5187059" y="3499741"/>
          <a:chExt cx="751778" cy="675807"/>
        </a:xfrm>
      </xdr:grpSpPr>
      <xdr:sp macro="" textlink="">
        <xdr:nvSpPr>
          <xdr:cNvPr id="49" name="右矢印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/>
        </xdr:nvSpPr>
        <xdr:spPr>
          <a:xfrm>
            <a:off x="5187059" y="3499741"/>
            <a:ext cx="208156" cy="18236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50" name="グループ化 49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GrpSpPr/>
        </xdr:nvGrpSpPr>
        <xdr:grpSpPr>
          <a:xfrm>
            <a:off x="5281612" y="3518323"/>
            <a:ext cx="657225" cy="657225"/>
            <a:chOff x="8429625" y="3865986"/>
            <a:chExt cx="657225" cy="657225"/>
          </a:xfrm>
        </xdr:grpSpPr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CxnSpPr/>
          </xdr:nvCxnSpPr>
          <xdr:spPr>
            <a:xfrm rot="7200000">
              <a:off x="8593931" y="419459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CxnSpPr/>
          </xdr:nvCxnSpPr>
          <xdr:spPr>
            <a:xfrm>
              <a:off x="8429625" y="3910012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CxnSpPr/>
          </xdr:nvCxnSpPr>
          <xdr:spPr>
            <a:xfrm rot="14400000" flipH="1">
              <a:off x="8265319" y="4194599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125186</xdr:rowOff>
    </xdr:from>
    <xdr:to>
      <xdr:col>11</xdr:col>
      <xdr:colOff>0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429375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17</xdr:row>
      <xdr:rowOff>151588</xdr:rowOff>
    </xdr:from>
    <xdr:to>
      <xdr:col>11</xdr:col>
      <xdr:colOff>1141</xdr:colOff>
      <xdr:row>20</xdr:row>
      <xdr:rowOff>622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428235" y="4028263"/>
          <a:ext cx="1392931" cy="363384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314886</xdr:colOff>
      <xdr:row>11</xdr:row>
      <xdr:rowOff>90767</xdr:rowOff>
    </xdr:from>
    <xdr:to>
      <xdr:col>7</xdr:col>
      <xdr:colOff>476676</xdr:colOff>
      <xdr:row>24</xdr:row>
      <xdr:rowOff>11349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6486" y="264346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704484</xdr:colOff>
      <xdr:row>3</xdr:row>
      <xdr:rowOff>142286</xdr:rowOff>
    </xdr:from>
    <xdr:to>
      <xdr:col>10</xdr:col>
      <xdr:colOff>704850</xdr:colOff>
      <xdr:row>4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>
          <a:stCxn id="2" idx="2"/>
          <a:endCxn id="7" idx="3"/>
        </xdr:cNvCxnSpPr>
      </xdr:nvCxnSpPr>
      <xdr:spPr>
        <a:xfrm>
          <a:off x="7137522" y="867651"/>
          <a:ext cx="366" cy="17863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36215</xdr:colOff>
      <xdr:row>13</xdr:row>
      <xdr:rowOff>83275</xdr:rowOff>
    </xdr:from>
    <xdr:to>
      <xdr:col>10</xdr:col>
      <xdr:colOff>1373487</xdr:colOff>
      <xdr:row>16</xdr:row>
      <xdr:rowOff>123824</xdr:rowOff>
    </xdr:to>
    <xdr:sp macro="" textlink="">
      <xdr:nvSpPr>
        <xdr:cNvPr id="6" name="片側の 2 つの角を切り取った四角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rot="10800000">
          <a:off x="6456065" y="32741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36214</xdr:colOff>
      <xdr:row>4</xdr:row>
      <xdr:rowOff>152400</xdr:rowOff>
    </xdr:from>
    <xdr:to>
      <xdr:col>10</xdr:col>
      <xdr:colOff>1373486</xdr:colOff>
      <xdr:row>7</xdr:row>
      <xdr:rowOff>67306</xdr:rowOff>
    </xdr:to>
    <xdr:sp macro="" textlink="">
      <xdr:nvSpPr>
        <xdr:cNvPr id="7" name="片側の 2 つの角を切り取った四角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456064" y="1057275"/>
          <a:ext cx="1337272" cy="5816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704484</xdr:colOff>
      <xdr:row>7</xdr:row>
      <xdr:rowOff>67306</xdr:rowOff>
    </xdr:from>
    <xdr:to>
      <xdr:col>10</xdr:col>
      <xdr:colOff>704850</xdr:colOff>
      <xdr:row>8</xdr:row>
      <xdr:rowOff>161926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>
          <a:stCxn id="7" idx="1"/>
          <a:endCxn id="21" idx="0"/>
        </xdr:cNvCxnSpPr>
      </xdr:nvCxnSpPr>
      <xdr:spPr>
        <a:xfrm flipH="1">
          <a:off x="7137522" y="1627941"/>
          <a:ext cx="366" cy="26313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704484</xdr:colOff>
      <xdr:row>10</xdr:row>
      <xdr:rowOff>19051</xdr:rowOff>
    </xdr:from>
    <xdr:to>
      <xdr:col>10</xdr:col>
      <xdr:colOff>704484</xdr:colOff>
      <xdr:row>10</xdr:row>
      <xdr:rowOff>142876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stCxn id="21" idx="2"/>
          <a:endCxn id="22" idx="0"/>
        </xdr:cNvCxnSpPr>
      </xdr:nvCxnSpPr>
      <xdr:spPr>
        <a:xfrm>
          <a:off x="7137522" y="2385647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704484</xdr:colOff>
      <xdr:row>12</xdr:row>
      <xdr:rowOff>1</xdr:rowOff>
    </xdr:from>
    <xdr:to>
      <xdr:col>10</xdr:col>
      <xdr:colOff>704851</xdr:colOff>
      <xdr:row>13</xdr:row>
      <xdr:rowOff>83275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>
          <a:stCxn id="22" idx="2"/>
          <a:endCxn id="6" idx="1"/>
        </xdr:cNvCxnSpPr>
      </xdr:nvCxnSpPr>
      <xdr:spPr>
        <a:xfrm>
          <a:off x="7137522" y="3004039"/>
          <a:ext cx="367" cy="25179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704485</xdr:colOff>
      <xdr:row>16</xdr:row>
      <xdr:rowOff>123824</xdr:rowOff>
    </xdr:from>
    <xdr:to>
      <xdr:col>10</xdr:col>
      <xdr:colOff>704851</xdr:colOff>
      <xdr:row>17</xdr:row>
      <xdr:rowOff>151588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>
          <a:stCxn id="6" idx="3"/>
          <a:endCxn id="3" idx="0"/>
        </xdr:cNvCxnSpPr>
      </xdr:nvCxnSpPr>
      <xdr:spPr>
        <a:xfrm flipH="1">
          <a:off x="7137523" y="3801939"/>
          <a:ext cx="366" cy="19628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161926</xdr:rowOff>
    </xdr:from>
    <xdr:to>
      <xdr:col>11</xdr:col>
      <xdr:colOff>9525</xdr:colOff>
      <xdr:row>10</xdr:row>
      <xdr:rowOff>19051</xdr:rowOff>
    </xdr:to>
    <xdr:sp macro="" textlink="">
      <xdr:nvSpPr>
        <xdr:cNvPr id="21" name="フローチャート: 処理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6419850" y="1905001"/>
          <a:ext cx="1409700" cy="49530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10</xdr:row>
      <xdr:rowOff>142876</xdr:rowOff>
    </xdr:from>
    <xdr:to>
      <xdr:col>11</xdr:col>
      <xdr:colOff>9525</xdr:colOff>
      <xdr:row>12</xdr:row>
      <xdr:rowOff>1</xdr:rowOff>
    </xdr:to>
    <xdr:sp macro="" textlink="">
      <xdr:nvSpPr>
        <xdr:cNvPr id="22" name="フローチャート: 処理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6419850" y="2524126"/>
          <a:ext cx="1409700" cy="49530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7</xdr:col>
      <xdr:colOff>359567</xdr:colOff>
      <xdr:row>6</xdr:row>
      <xdr:rowOff>4066</xdr:rowOff>
    </xdr:from>
    <xdr:to>
      <xdr:col>9</xdr:col>
      <xdr:colOff>371475</xdr:colOff>
      <xdr:row>9</xdr:row>
      <xdr:rowOff>236960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/>
      </xdr:nvGrpSpPr>
      <xdr:grpSpPr>
        <a:xfrm>
          <a:off x="6284117" y="1299466"/>
          <a:ext cx="1402558" cy="880594"/>
          <a:chOff x="6322217" y="1623316"/>
          <a:chExt cx="1402558" cy="880594"/>
        </a:xfrm>
      </xdr:grpSpPr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GrpSpPr/>
        </xdr:nvGrpSpPr>
        <xdr:grpSpPr>
          <a:xfrm>
            <a:off x="6322217" y="1670472"/>
            <a:ext cx="1402558" cy="833438"/>
            <a:chOff x="4946498" y="1645758"/>
            <a:chExt cx="1402043" cy="834726"/>
          </a:xfrm>
        </xdr:grpSpPr>
        <xdr:sp macro="" textlink="">
          <xdr:nvSpPr>
            <xdr:cNvPr id="17" name="フリーフォーム 16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SpPr/>
          </xdr:nvSpPr>
          <xdr:spPr>
            <a:xfrm>
              <a:off x="5900351" y="1660439"/>
              <a:ext cx="180461" cy="173252"/>
            </a:xfrm>
            <a:custGeom>
              <a:avLst/>
              <a:gdLst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61925"/>
                <a:gd name="connsiteY0" fmla="*/ 161925 h 161925"/>
                <a:gd name="connsiteX1" fmla="*/ 161925 w 161925"/>
                <a:gd name="connsiteY1" fmla="*/ 0 h 161925"/>
                <a:gd name="connsiteX0" fmla="*/ 0 w 179889"/>
                <a:gd name="connsiteY0" fmla="*/ 172157 h 172157"/>
                <a:gd name="connsiteX1" fmla="*/ 179889 w 179889"/>
                <a:gd name="connsiteY1" fmla="*/ 0 h 17215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79889" h="172157">
                  <a:moveTo>
                    <a:pt x="0" y="172157"/>
                  </a:moveTo>
                  <a:cubicBezTo>
                    <a:pt x="118663" y="126350"/>
                    <a:pt x="150173" y="90730"/>
                    <a:pt x="179889" y="0"/>
                  </a:cubicBezTo>
                </a:path>
              </a:pathLst>
            </a:custGeom>
            <a:noFill/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GrpSpPr/>
          </xdr:nvGrpSpPr>
          <xdr:grpSpPr>
            <a:xfrm>
              <a:off x="4946498" y="1645758"/>
              <a:ext cx="1402043" cy="834726"/>
              <a:chOff x="4950617" y="1641897"/>
              <a:chExt cx="1402558" cy="833438"/>
            </a:xfrm>
          </xdr:grpSpPr>
          <xdr:cxnSp macro="">
            <xdr:nvCxnSpPr>
              <xdr:cNvPr id="23" name="直線コネクタ 22">
                <a:extLst>
                  <a:ext uri="{FF2B5EF4-FFF2-40B4-BE49-F238E27FC236}">
                    <a16:creationId xmlns:a16="http://schemas.microsoft.com/office/drawing/2014/main" id="{00000000-0008-0000-0600-000017000000}"/>
                  </a:ext>
                </a:extLst>
              </xdr:cNvPr>
              <xdr:cNvCxnSpPr/>
            </xdr:nvCxnSpPr>
            <xdr:spPr>
              <a:xfrm>
                <a:off x="5424487" y="1657349"/>
                <a:ext cx="928688" cy="0"/>
              </a:xfrm>
              <a:prstGeom prst="line">
                <a:avLst/>
              </a:prstGeom>
              <a:ln w="9525">
                <a:solidFill>
                  <a:srgbClr val="FFC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線コネクタ 14">
                <a:extLst>
                  <a:ext uri="{FF2B5EF4-FFF2-40B4-BE49-F238E27FC236}">
                    <a16:creationId xmlns:a16="http://schemas.microsoft.com/office/drawing/2014/main" id="{00000000-0008-0000-0600-00000F000000}"/>
                  </a:ext>
                </a:extLst>
              </xdr:cNvPr>
              <xdr:cNvCxnSpPr/>
            </xdr:nvCxnSpPr>
            <xdr:spPr>
              <a:xfrm rot="4320000">
                <a:off x="5626892" y="1970510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線コネクタ 15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CxnSpPr/>
            </xdr:nvCxnSpPr>
            <xdr:spPr>
              <a:xfrm>
                <a:off x="5195887" y="1657349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線コネクタ 17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CxnSpPr/>
            </xdr:nvCxnSpPr>
            <xdr:spPr>
              <a:xfrm rot="8640000">
                <a:off x="5474492" y="24753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線コネクタ 18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CxnSpPr/>
            </xdr:nvCxnSpPr>
            <xdr:spPr>
              <a:xfrm rot="12960000">
                <a:off x="4950617" y="24753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直線コネクタ 19">
                <a:extLst>
                  <a:ext uri="{FF2B5EF4-FFF2-40B4-BE49-F238E27FC236}">
                    <a16:creationId xmlns:a16="http://schemas.microsoft.com/office/drawing/2014/main" id="{00000000-0008-0000-0600-000014000000}"/>
                  </a:ext>
                </a:extLst>
              </xdr:cNvPr>
              <xdr:cNvCxnSpPr/>
            </xdr:nvCxnSpPr>
            <xdr:spPr>
              <a:xfrm rot="17280000">
                <a:off x="4779168" y="1980035"/>
                <a:ext cx="657225" cy="0"/>
              </a:xfrm>
              <a:prstGeom prst="line">
                <a:avLst/>
              </a:prstGeom>
              <a:ln w="285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3" name="右矢印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6472934" y="1623316"/>
            <a:ext cx="208156" cy="18236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510531</xdr:colOff>
      <xdr:row>7</xdr:row>
      <xdr:rowOff>89860</xdr:rowOff>
    </xdr:from>
    <xdr:to>
      <xdr:col>9</xdr:col>
      <xdr:colOff>93453</xdr:colOff>
      <xdr:row>7</xdr:row>
      <xdr:rowOff>168103</xdr:rowOff>
    </xdr:to>
    <xdr:sp macro="" textlink="">
      <xdr:nvSpPr>
        <xdr:cNvPr id="24" name="フリーフォーム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5749281" y="1661485"/>
          <a:ext cx="287772" cy="78243"/>
        </a:xfrm>
        <a:custGeom>
          <a:avLst/>
          <a:gdLst>
            <a:gd name="connsiteX0" fmla="*/ 0 w 265981"/>
            <a:gd name="connsiteY0" fmla="*/ 57509 h 57509"/>
            <a:gd name="connsiteX1" fmla="*/ 265981 w 265981"/>
            <a:gd name="connsiteY1" fmla="*/ 0 h 57509"/>
            <a:gd name="connsiteX0" fmla="*/ 0 w 287383"/>
            <a:gd name="connsiteY0" fmla="*/ 76559 h 76559"/>
            <a:gd name="connsiteX1" fmla="*/ 287383 w 287383"/>
            <a:gd name="connsiteY1" fmla="*/ 0 h 76559"/>
            <a:gd name="connsiteX0" fmla="*/ 0 w 287383"/>
            <a:gd name="connsiteY0" fmla="*/ 76559 h 77268"/>
            <a:gd name="connsiteX1" fmla="*/ 287383 w 287383"/>
            <a:gd name="connsiteY1" fmla="*/ 0 h 77268"/>
            <a:gd name="connsiteX0" fmla="*/ 0 w 287383"/>
            <a:gd name="connsiteY0" fmla="*/ 76559 h 78243"/>
            <a:gd name="connsiteX1" fmla="*/ 287383 w 287383"/>
            <a:gd name="connsiteY1" fmla="*/ 0 h 782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87383" h="78243">
              <a:moveTo>
                <a:pt x="0" y="76559"/>
              </a:moveTo>
              <a:cubicBezTo>
                <a:pt x="155246" y="84377"/>
                <a:pt x="186833" y="66001"/>
                <a:pt x="287383" y="0"/>
              </a:cubicBezTo>
            </a:path>
          </a:pathLst>
        </a:custGeom>
        <a:noFill/>
        <a:ln w="127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1</xdr:row>
      <xdr:rowOff>125186</xdr:rowOff>
    </xdr:from>
    <xdr:to>
      <xdr:col>11</xdr:col>
      <xdr:colOff>0</xdr:colOff>
      <xdr:row>3</xdr:row>
      <xdr:rowOff>142286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429375" y="515711"/>
          <a:ext cx="1390650" cy="360000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始め</a:t>
          </a:r>
        </a:p>
      </xdr:txBody>
    </xdr:sp>
    <xdr:clientData/>
  </xdr:twoCellAnchor>
  <xdr:twoCellAnchor>
    <xdr:from>
      <xdr:col>10</xdr:col>
      <xdr:colOff>8385</xdr:colOff>
      <xdr:row>17</xdr:row>
      <xdr:rowOff>151588</xdr:rowOff>
    </xdr:from>
    <xdr:to>
      <xdr:col>11</xdr:col>
      <xdr:colOff>1141</xdr:colOff>
      <xdr:row>20</xdr:row>
      <xdr:rowOff>622</xdr:rowOff>
    </xdr:to>
    <xdr:sp macro="" textlink="">
      <xdr:nvSpPr>
        <xdr:cNvPr id="3" name="フローチャート: 端子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428235" y="4028263"/>
          <a:ext cx="1392931" cy="363384"/>
        </a:xfrm>
        <a:prstGeom prst="flowChartTerminator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r>
            <a:rPr lang="ja-JP" altLang="en-US" sz="1400">
              <a:solidFill>
                <a:srgbClr val="000000"/>
              </a:solidFill>
            </a:rPr>
            <a:t>終わり</a:t>
          </a:r>
        </a:p>
      </xdr:txBody>
    </xdr:sp>
    <xdr:clientData/>
  </xdr:twoCellAnchor>
  <xdr:twoCellAnchor editAs="oneCell">
    <xdr:from>
      <xdr:col>4</xdr:col>
      <xdr:colOff>486336</xdr:colOff>
      <xdr:row>9</xdr:row>
      <xdr:rowOff>262217</xdr:rowOff>
    </xdr:from>
    <xdr:to>
      <xdr:col>7</xdr:col>
      <xdr:colOff>648126</xdr:colOff>
      <xdr:row>21</xdr:row>
      <xdr:rowOff>58974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9536" y="22053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10</xdr:col>
      <xdr:colOff>704358</xdr:colOff>
      <xdr:row>3</xdr:row>
      <xdr:rowOff>142286</xdr:rowOff>
    </xdr:from>
    <xdr:to>
      <xdr:col>10</xdr:col>
      <xdr:colOff>704850</xdr:colOff>
      <xdr:row>4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>
          <a:stCxn id="2" idx="2"/>
          <a:endCxn id="7" idx="3"/>
        </xdr:cNvCxnSpPr>
      </xdr:nvCxnSpPr>
      <xdr:spPr>
        <a:xfrm>
          <a:off x="7115668" y="871441"/>
          <a:ext cx="492" cy="18090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36215</xdr:colOff>
      <xdr:row>13</xdr:row>
      <xdr:rowOff>83275</xdr:rowOff>
    </xdr:from>
    <xdr:to>
      <xdr:col>10</xdr:col>
      <xdr:colOff>1373487</xdr:colOff>
      <xdr:row>16</xdr:row>
      <xdr:rowOff>123824</xdr:rowOff>
    </xdr:to>
    <xdr:sp macro="" textlink="">
      <xdr:nvSpPr>
        <xdr:cNvPr id="6" name="片側の 2 つの角を切り取った四角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 rot="10800000">
          <a:off x="6456065" y="3274150"/>
          <a:ext cx="1337272" cy="554899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36214</xdr:colOff>
      <xdr:row>4</xdr:row>
      <xdr:rowOff>152400</xdr:rowOff>
    </xdr:from>
    <xdr:to>
      <xdr:col>10</xdr:col>
      <xdr:colOff>1373486</xdr:colOff>
      <xdr:row>7</xdr:row>
      <xdr:rowOff>67306</xdr:rowOff>
    </xdr:to>
    <xdr:sp macro="" textlink="">
      <xdr:nvSpPr>
        <xdr:cNvPr id="7" name="片側の 2 つの角を切り取った四角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6456064" y="1057275"/>
          <a:ext cx="1337272" cy="581656"/>
        </a:xfrm>
        <a:prstGeom prst="snip2SameRect">
          <a:avLst>
            <a:gd name="adj1" fmla="val 38388"/>
            <a:gd name="adj2" fmla="val 0"/>
          </a:avLst>
        </a:prstGeom>
        <a:noFill/>
        <a:ln w="38100" cap="flat" cmpd="sng" algn="ctr">
          <a:solidFill>
            <a:srgbClr val="000000"/>
          </a:solidFill>
          <a:prstDash val="solid"/>
          <a:headEnd type="none" w="med" len="med"/>
          <a:tailEnd type="arrow" w="med" len="me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algn="ctr"/>
          <a:endParaRPr lang="ja-JP" altLang="en-US">
            <a:solidFill>
              <a:srgbClr val="000000"/>
            </a:solidFill>
          </a:endParaRPr>
        </a:p>
      </xdr:txBody>
    </xdr:sp>
    <xdr:clientData/>
  </xdr:twoCellAnchor>
  <xdr:twoCellAnchor>
    <xdr:from>
      <xdr:col>10</xdr:col>
      <xdr:colOff>704358</xdr:colOff>
      <xdr:row>7</xdr:row>
      <xdr:rowOff>67306</xdr:rowOff>
    </xdr:from>
    <xdr:to>
      <xdr:col>10</xdr:col>
      <xdr:colOff>704850</xdr:colOff>
      <xdr:row>8</xdr:row>
      <xdr:rowOff>161926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>
          <a:stCxn id="7" idx="1"/>
          <a:endCxn id="18" idx="0"/>
        </xdr:cNvCxnSpPr>
      </xdr:nvCxnSpPr>
      <xdr:spPr>
        <a:xfrm flipH="1">
          <a:off x="7115668" y="1630720"/>
          <a:ext cx="492" cy="265413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10</xdr:row>
      <xdr:rowOff>38101</xdr:rowOff>
    </xdr:from>
    <xdr:to>
      <xdr:col>10</xdr:col>
      <xdr:colOff>704358</xdr:colOff>
      <xdr:row>10</xdr:row>
      <xdr:rowOff>161926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stCxn id="18" idx="2"/>
          <a:endCxn id="19" idx="0"/>
        </xdr:cNvCxnSpPr>
      </xdr:nvCxnSpPr>
      <xdr:spPr>
        <a:xfrm>
          <a:off x="7115668" y="2409498"/>
          <a:ext cx="0" cy="1238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12</xdr:row>
      <xdr:rowOff>38101</xdr:rowOff>
    </xdr:from>
    <xdr:to>
      <xdr:col>10</xdr:col>
      <xdr:colOff>704851</xdr:colOff>
      <xdr:row>13</xdr:row>
      <xdr:rowOff>83275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>
          <a:stCxn id="19" idx="2"/>
          <a:endCxn id="6" idx="1"/>
        </xdr:cNvCxnSpPr>
      </xdr:nvCxnSpPr>
      <xdr:spPr>
        <a:xfrm>
          <a:off x="7115668" y="3046687"/>
          <a:ext cx="493" cy="21596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704358</xdr:colOff>
      <xdr:row>16</xdr:row>
      <xdr:rowOff>123824</xdr:rowOff>
    </xdr:from>
    <xdr:to>
      <xdr:col>10</xdr:col>
      <xdr:colOff>704851</xdr:colOff>
      <xdr:row>17</xdr:row>
      <xdr:rowOff>151588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>
          <a:stCxn id="6" idx="3"/>
          <a:endCxn id="3" idx="0"/>
        </xdr:cNvCxnSpPr>
      </xdr:nvCxnSpPr>
      <xdr:spPr>
        <a:xfrm flipH="1">
          <a:off x="7115668" y="3815583"/>
          <a:ext cx="493" cy="19855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548384</xdr:colOff>
      <xdr:row>6</xdr:row>
      <xdr:rowOff>135689</xdr:rowOff>
    </xdr:from>
    <xdr:to>
      <xdr:col>9</xdr:col>
      <xdr:colOff>265981</xdr:colOff>
      <xdr:row>9</xdr:row>
      <xdr:rowOff>145215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pSpPr/>
      </xdr:nvGrpSpPr>
      <xdr:grpSpPr>
        <a:xfrm>
          <a:off x="6472934" y="1431089"/>
          <a:ext cx="1108247" cy="657226"/>
          <a:chOff x="5106007" y="1408085"/>
          <a:chExt cx="1108606" cy="660102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GrpSpPr/>
        </xdr:nvGrpSpPr>
        <xdr:grpSpPr>
          <a:xfrm>
            <a:off x="5135788" y="1408085"/>
            <a:ext cx="1078825" cy="660102"/>
            <a:chOff x="5135788" y="1408085"/>
            <a:chExt cx="1078825" cy="660102"/>
          </a:xfrm>
        </xdr:grpSpPr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700-000016000000}"/>
                </a:ext>
              </a:extLst>
            </xdr:cNvPr>
            <xdr:cNvCxnSpPr/>
          </xdr:nvCxnSpPr>
          <xdr:spPr>
            <a:xfrm>
              <a:off x="5304796" y="1663639"/>
              <a:ext cx="909817" cy="0"/>
            </a:xfrm>
            <a:prstGeom prst="line">
              <a:avLst/>
            </a:prstGeom>
            <a:ln w="12700"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0700-00000D000000}"/>
                </a:ext>
              </a:extLst>
            </xdr:cNvPr>
            <xdr:cNvCxnSpPr/>
          </xdr:nvCxnSpPr>
          <xdr:spPr>
            <a:xfrm rot="4320000">
              <a:off x="5299375" y="1738137"/>
              <a:ext cx="660101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CxnSpPr/>
          </xdr:nvCxnSpPr>
          <xdr:spPr>
            <a:xfrm>
              <a:off x="5200560" y="1663639"/>
              <a:ext cx="657944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CxnSpPr/>
          </xdr:nvCxnSpPr>
          <xdr:spPr>
            <a:xfrm rot="8640000">
              <a:off x="5264038" y="1857871"/>
              <a:ext cx="657225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CxnSpPr/>
          </xdr:nvCxnSpPr>
          <xdr:spPr>
            <a:xfrm rot="12960000">
              <a:off x="5135788" y="1857872"/>
              <a:ext cx="657944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CxnSpPr/>
          </xdr:nvCxnSpPr>
          <xdr:spPr>
            <a:xfrm rot="17280000">
              <a:off x="5098294" y="1738136"/>
              <a:ext cx="660101" cy="0"/>
            </a:xfrm>
            <a:prstGeom prst="line">
              <a:avLst/>
            </a:prstGeom>
            <a:ln w="285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" name="右矢印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/>
        </xdr:nvSpPr>
        <xdr:spPr>
          <a:xfrm>
            <a:off x="5106007" y="1601031"/>
            <a:ext cx="208875" cy="183447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0</xdr:colOff>
      <xdr:row>8</xdr:row>
      <xdr:rowOff>161926</xdr:rowOff>
    </xdr:from>
    <xdr:to>
      <xdr:col>11</xdr:col>
      <xdr:colOff>9525</xdr:colOff>
      <xdr:row>10</xdr:row>
      <xdr:rowOff>38101</xdr:rowOff>
    </xdr:to>
    <xdr:sp macro="" textlink="">
      <xdr:nvSpPr>
        <xdr:cNvPr id="18" name="フローチャート: 処理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6419850" y="1905001"/>
          <a:ext cx="1409700" cy="51435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  <xdr:twoCellAnchor>
    <xdr:from>
      <xdr:col>10</xdr:col>
      <xdr:colOff>0</xdr:colOff>
      <xdr:row>10</xdr:row>
      <xdr:rowOff>161926</xdr:rowOff>
    </xdr:from>
    <xdr:to>
      <xdr:col>11</xdr:col>
      <xdr:colOff>9525</xdr:colOff>
      <xdr:row>12</xdr:row>
      <xdr:rowOff>38101</xdr:rowOff>
    </xdr:to>
    <xdr:sp macro="" textlink="">
      <xdr:nvSpPr>
        <xdr:cNvPr id="19" name="フローチャート: 処理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6419850" y="2543176"/>
          <a:ext cx="1409700" cy="514350"/>
        </a:xfrm>
        <a:prstGeom prst="flowChartProcess">
          <a:avLst/>
        </a:prstGeom>
        <a:noFill/>
        <a:ln w="38100" cap="flat" cmpd="sng" algn="ctr">
          <a:solidFill>
            <a:srgbClr val="000000"/>
          </a:solidFill>
          <a:prstDash val="solid"/>
          <a:miter lim="800000"/>
          <a:headEnd type="none" w="med" len="med"/>
          <a:tailEnd type="arrow" w="med" len="med"/>
        </a:ln>
        <a:effectLst/>
      </xdr:spPr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1pPr>
          <a:lvl2pPr marL="457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2pPr>
          <a:lvl3pPr marL="914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3pPr>
          <a:lvl4pPr marL="1371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4pPr>
          <a:lvl5pPr marL="18288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5pPr>
          <a:lvl6pPr marL="22860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6pPr>
          <a:lvl7pPr marL="27432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7pPr>
          <a:lvl8pPr marL="32004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8pPr>
          <a:lvl9pPr marL="3657600" algn="l" defTabSz="914400" rtl="0" eaLnBrk="1" latinLnBrk="0" hangingPunct="1">
            <a:defRPr kumimoji="1" sz="1800" kern="1200">
              <a:solidFill>
                <a:srgbClr val="000000"/>
              </a:solidFill>
              <a:latin typeface="Segoe UI"/>
              <a:ea typeface="Meiryo UI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Segoe UI"/>
            <a:ea typeface="Meiryo UI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295836</xdr:colOff>
      <xdr:row>1</xdr:row>
      <xdr:rowOff>81242</xdr:rowOff>
    </xdr:from>
    <xdr:to>
      <xdr:col>27</xdr:col>
      <xdr:colOff>209976</xdr:colOff>
      <xdr:row>12</xdr:row>
      <xdr:rowOff>192324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87886" y="490817"/>
          <a:ext cx="3343140" cy="2444707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647700</xdr:colOff>
      <xdr:row>3</xdr:row>
      <xdr:rowOff>9525</xdr:rowOff>
    </xdr:from>
    <xdr:to>
      <xdr:col>11</xdr:col>
      <xdr:colOff>47625</xdr:colOff>
      <xdr:row>22</xdr:row>
      <xdr:rowOff>72957</xdr:rowOff>
    </xdr:to>
    <xdr:grpSp>
      <xdr:nvGrpSpPr>
        <xdr:cNvPr id="126" name="グループ化 125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GrpSpPr/>
      </xdr:nvGrpSpPr>
      <xdr:grpSpPr>
        <a:xfrm>
          <a:off x="7258050" y="838200"/>
          <a:ext cx="838200" cy="4073457"/>
          <a:chOff x="7278565" y="844794"/>
          <a:chExt cx="836002" cy="4129875"/>
        </a:xfrm>
      </xdr:grpSpPr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00000000-0008-0000-0800-000054000000}"/>
              </a:ext>
            </a:extLst>
          </xdr:cNvPr>
          <xdr:cNvCxnSpPr>
            <a:stCxn id="8" idx="2"/>
            <a:endCxn id="7" idx="0"/>
          </xdr:cNvCxnSpPr>
        </xdr:nvCxnSpPr>
        <xdr:spPr>
          <a:xfrm>
            <a:off x="7681912" y="1683478"/>
            <a:ext cx="0" cy="211264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フローチャート: 端子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381875" y="844794"/>
            <a:ext cx="600075" cy="200025"/>
          </a:xfrm>
          <a:prstGeom prst="flowChartTerminator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tIns="0" bIns="0" rtlCol="0" anchor="ctr" anchorCtr="0"/>
          <a:lstStyle/>
          <a:p>
            <a:pPr algn="ctr"/>
            <a:endParaRPr kumimoji="1" lang="en-US" altLang="ja-JP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ひし形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278565" y="1894742"/>
            <a:ext cx="836002" cy="282820"/>
          </a:xfrm>
          <a:prstGeom prst="diamond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/>
        </xdr:nvSpPr>
        <xdr:spPr>
          <a:xfrm>
            <a:off x="7335060" y="1258516"/>
            <a:ext cx="741407" cy="424962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/>
        </xdr:nvSpPr>
        <xdr:spPr>
          <a:xfrm>
            <a:off x="7335060" y="2349012"/>
            <a:ext cx="741407" cy="224936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/>
        </xdr:nvSpPr>
        <xdr:spPr>
          <a:xfrm>
            <a:off x="7335060" y="2773973"/>
            <a:ext cx="741407" cy="224937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2" name="ひし形 51"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/>
        </xdr:nvSpPr>
        <xdr:spPr>
          <a:xfrm>
            <a:off x="7278565" y="3198935"/>
            <a:ext cx="836002" cy="253511"/>
          </a:xfrm>
          <a:prstGeom prst="diamond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800-000035000000}"/>
              </a:ext>
            </a:extLst>
          </xdr:cNvPr>
          <xdr:cNvSpPr/>
        </xdr:nvSpPr>
        <xdr:spPr>
          <a:xfrm>
            <a:off x="7335060" y="3623896"/>
            <a:ext cx="741407" cy="224937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7" name="正方形/長方形 76">
            <a:extLst>
              <a:ext uri="{FF2B5EF4-FFF2-40B4-BE49-F238E27FC236}">
                <a16:creationId xmlns:a16="http://schemas.microsoft.com/office/drawing/2014/main" id="{00000000-0008-0000-0800-00004D000000}"/>
              </a:ext>
            </a:extLst>
          </xdr:cNvPr>
          <xdr:cNvSpPr/>
        </xdr:nvSpPr>
        <xdr:spPr>
          <a:xfrm>
            <a:off x="7335060" y="4048858"/>
            <a:ext cx="741407" cy="224936"/>
          </a:xfrm>
          <a:prstGeom prst="rect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8" name="ひし形 77">
            <a:extLst>
              <a:ext uri="{FF2B5EF4-FFF2-40B4-BE49-F238E27FC236}">
                <a16:creationId xmlns:a16="http://schemas.microsoft.com/office/drawing/2014/main" id="{00000000-0008-0000-0800-00004E000000}"/>
              </a:ext>
            </a:extLst>
          </xdr:cNvPr>
          <xdr:cNvSpPr/>
        </xdr:nvSpPr>
        <xdr:spPr>
          <a:xfrm>
            <a:off x="7278565" y="4473819"/>
            <a:ext cx="836002" cy="253512"/>
          </a:xfrm>
          <a:prstGeom prst="diamond">
            <a:avLst/>
          </a:prstGeom>
          <a:noFill/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>
            <a:stCxn id="6" idx="2"/>
            <a:endCxn id="8" idx="0"/>
          </xdr:cNvCxnSpPr>
        </xdr:nvCxnSpPr>
        <xdr:spPr>
          <a:xfrm flipH="1">
            <a:off x="7681912" y="1044819"/>
            <a:ext cx="1" cy="213697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00000000-0008-0000-0800-000055000000}"/>
              </a:ext>
            </a:extLst>
          </xdr:cNvPr>
          <xdr:cNvCxnSpPr>
            <a:stCxn id="7" idx="2"/>
            <a:endCxn id="48" idx="0"/>
          </xdr:cNvCxnSpPr>
        </xdr:nvCxnSpPr>
        <xdr:spPr>
          <a:xfrm>
            <a:off x="7681912" y="2177562"/>
            <a:ext cx="0" cy="17145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00000000-0008-0000-0800-000056000000}"/>
              </a:ext>
            </a:extLst>
          </xdr:cNvPr>
          <xdr:cNvCxnSpPr>
            <a:stCxn id="48" idx="2"/>
            <a:endCxn id="51" idx="0"/>
          </xdr:cNvCxnSpPr>
        </xdr:nvCxnSpPr>
        <xdr:spPr>
          <a:xfrm>
            <a:off x="7681912" y="2573948"/>
            <a:ext cx="0" cy="20002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0000000-0008-0000-0800-000057000000}"/>
              </a:ext>
            </a:extLst>
          </xdr:cNvPr>
          <xdr:cNvCxnSpPr>
            <a:stCxn id="51" idx="2"/>
            <a:endCxn id="52" idx="0"/>
          </xdr:cNvCxnSpPr>
        </xdr:nvCxnSpPr>
        <xdr:spPr>
          <a:xfrm>
            <a:off x="7681912" y="2998910"/>
            <a:ext cx="0" cy="20002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800-000058000000}"/>
              </a:ext>
            </a:extLst>
          </xdr:cNvPr>
          <xdr:cNvCxnSpPr>
            <a:stCxn id="52" idx="2"/>
            <a:endCxn id="53" idx="0"/>
          </xdr:cNvCxnSpPr>
        </xdr:nvCxnSpPr>
        <xdr:spPr>
          <a:xfrm>
            <a:off x="7681912" y="3452446"/>
            <a:ext cx="0" cy="17145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800-000059000000}"/>
              </a:ext>
            </a:extLst>
          </xdr:cNvPr>
          <xdr:cNvCxnSpPr>
            <a:stCxn id="53" idx="2"/>
            <a:endCxn id="77" idx="0"/>
          </xdr:cNvCxnSpPr>
        </xdr:nvCxnSpPr>
        <xdr:spPr>
          <a:xfrm>
            <a:off x="7681912" y="3848833"/>
            <a:ext cx="0" cy="20002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800-00005A000000}"/>
              </a:ext>
            </a:extLst>
          </xdr:cNvPr>
          <xdr:cNvCxnSpPr>
            <a:stCxn id="77" idx="2"/>
            <a:endCxn id="78" idx="0"/>
          </xdr:cNvCxnSpPr>
        </xdr:nvCxnSpPr>
        <xdr:spPr>
          <a:xfrm>
            <a:off x="7681912" y="4273794"/>
            <a:ext cx="0" cy="200025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800-00005B000000}"/>
              </a:ext>
            </a:extLst>
          </xdr:cNvPr>
          <xdr:cNvCxnSpPr>
            <a:stCxn id="78" idx="2"/>
          </xdr:cNvCxnSpPr>
        </xdr:nvCxnSpPr>
        <xdr:spPr>
          <a:xfrm>
            <a:off x="7681912" y="4727331"/>
            <a:ext cx="912" cy="247338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5" name="楕円 104">
            <a:extLst>
              <a:ext uri="{FF2B5EF4-FFF2-40B4-BE49-F238E27FC236}">
                <a16:creationId xmlns:a16="http://schemas.microsoft.com/office/drawing/2014/main" id="{00000000-0008-0000-0800-000069000000}"/>
              </a:ext>
            </a:extLst>
          </xdr:cNvPr>
          <xdr:cNvSpPr/>
        </xdr:nvSpPr>
        <xdr:spPr>
          <a:xfrm>
            <a:off x="7631247" y="1741938"/>
            <a:ext cx="101330" cy="101330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06" name="楕円 105">
            <a:extLst>
              <a:ext uri="{FF2B5EF4-FFF2-40B4-BE49-F238E27FC236}">
                <a16:creationId xmlns:a16="http://schemas.microsoft.com/office/drawing/2014/main" id="{00000000-0008-0000-0800-00006A000000}"/>
              </a:ext>
            </a:extLst>
          </xdr:cNvPr>
          <xdr:cNvSpPr/>
        </xdr:nvSpPr>
        <xdr:spPr>
          <a:xfrm>
            <a:off x="7631247" y="3054237"/>
            <a:ext cx="101330" cy="101330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07" name="楕円 106">
            <a:extLst>
              <a:ext uri="{FF2B5EF4-FFF2-40B4-BE49-F238E27FC236}">
                <a16:creationId xmlns:a16="http://schemas.microsoft.com/office/drawing/2014/main" id="{00000000-0008-0000-0800-00006B000000}"/>
              </a:ext>
            </a:extLst>
          </xdr:cNvPr>
          <xdr:cNvSpPr/>
        </xdr:nvSpPr>
        <xdr:spPr>
          <a:xfrm>
            <a:off x="7631247" y="4329120"/>
            <a:ext cx="101330" cy="101330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none" lIns="91440" tIns="0" rIns="9144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2</xdr:col>
      <xdr:colOff>600075</xdr:colOff>
      <xdr:row>7</xdr:row>
      <xdr:rowOff>62279</xdr:rowOff>
    </xdr:from>
    <xdr:to>
      <xdr:col>4</xdr:col>
      <xdr:colOff>1144568</xdr:colOff>
      <xdr:row>26</xdr:row>
      <xdr:rowOff>124693</xdr:rowOff>
    </xdr:to>
    <xdr:grpSp>
      <xdr:nvGrpSpPr>
        <xdr:cNvPr id="108" name="グループ化 107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GrpSpPr/>
      </xdr:nvGrpSpPr>
      <xdr:grpSpPr>
        <a:xfrm>
          <a:off x="1971675" y="1729154"/>
          <a:ext cx="1897043" cy="4072439"/>
          <a:chOff x="5410136" y="829208"/>
          <a:chExt cx="1900356" cy="4132074"/>
        </a:xfrm>
      </xdr:grpSpPr>
      <xdr:sp macro="" textlink="">
        <xdr:nvSpPr>
          <xdr:cNvPr id="109" name="フローチャート: 端子 108">
            <a:extLst>
              <a:ext uri="{FF2B5EF4-FFF2-40B4-BE49-F238E27FC236}">
                <a16:creationId xmlns:a16="http://schemas.microsoft.com/office/drawing/2014/main" id="{00000000-0008-0000-0800-00006D000000}"/>
              </a:ext>
            </a:extLst>
          </xdr:cNvPr>
          <xdr:cNvSpPr/>
        </xdr:nvSpPr>
        <xdr:spPr>
          <a:xfrm>
            <a:off x="5895684" y="829208"/>
            <a:ext cx="1177414" cy="309098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始め</a:t>
            </a:r>
          </a:p>
        </xdr:txBody>
      </xdr:sp>
      <xdr:sp macro="" textlink="">
        <xdr:nvSpPr>
          <xdr:cNvPr id="110" name="フローチャート: 端子 109">
            <a:extLst>
              <a:ext uri="{FF2B5EF4-FFF2-40B4-BE49-F238E27FC236}">
                <a16:creationId xmlns:a16="http://schemas.microsoft.com/office/drawing/2014/main" id="{00000000-0008-0000-0800-00006E000000}"/>
              </a:ext>
            </a:extLst>
          </xdr:cNvPr>
          <xdr:cNvSpPr/>
        </xdr:nvSpPr>
        <xdr:spPr>
          <a:xfrm>
            <a:off x="5894719" y="4649317"/>
            <a:ext cx="1179346" cy="311965"/>
          </a:xfrm>
          <a:prstGeom prst="flowChartTerminator">
            <a:avLst/>
          </a:prstGeom>
          <a:solidFill>
            <a:srgbClr val="FFFFFF"/>
          </a:solidFill>
          <a:ln w="28575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ja-JP" altLang="en-US" sz="1200">
                <a:solidFill>
                  <a:srgbClr val="000000"/>
                </a:solidFill>
              </a:rPr>
              <a:t>終わり</a:t>
            </a:r>
          </a:p>
        </xdr:txBody>
      </xdr: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800-00006F000000}"/>
              </a:ext>
            </a:extLst>
          </xdr:cNvPr>
          <xdr:cNvCxnSpPr>
            <a:stCxn id="109" idx="2"/>
            <a:endCxn id="114" idx="0"/>
          </xdr:cNvCxnSpPr>
        </xdr:nvCxnSpPr>
        <xdr:spPr>
          <a:xfrm>
            <a:off x="6484391" y="1138306"/>
            <a:ext cx="177" cy="14029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800-000070000000}"/>
              </a:ext>
            </a:extLst>
          </xdr:cNvPr>
          <xdr:cNvCxnSpPr>
            <a:stCxn id="117" idx="4"/>
            <a:endCxn id="110" idx="0"/>
          </xdr:cNvCxnSpPr>
        </xdr:nvCxnSpPr>
        <xdr:spPr>
          <a:xfrm>
            <a:off x="6482839" y="4401343"/>
            <a:ext cx="1153" cy="24797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" name="フローチャート: 判断 112">
            <a:extLst>
              <a:ext uri="{FF2B5EF4-FFF2-40B4-BE49-F238E27FC236}">
                <a16:creationId xmlns:a16="http://schemas.microsoft.com/office/drawing/2014/main" id="{00000000-0008-0000-0800-000071000000}"/>
              </a:ext>
            </a:extLst>
          </xdr:cNvPr>
          <xdr:cNvSpPr/>
        </xdr:nvSpPr>
        <xdr:spPr>
          <a:xfrm>
            <a:off x="5781781" y="1950912"/>
            <a:ext cx="1401715" cy="464061"/>
          </a:xfrm>
          <a:prstGeom prst="flowChartDecision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≦</a:t>
            </a:r>
            <a:r>
              <a:rPr lang="en-US" altLang="ja-JP" sz="1200">
                <a:solidFill>
                  <a:srgbClr val="000000"/>
                </a:solidFill>
              </a:rPr>
              <a:t>10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4" name="フローチャート: 処理 113">
            <a:extLst>
              <a:ext uri="{FF2B5EF4-FFF2-40B4-BE49-F238E27FC236}">
                <a16:creationId xmlns:a16="http://schemas.microsoft.com/office/drawing/2014/main" id="{00000000-0008-0000-0800-000072000000}"/>
              </a:ext>
            </a:extLst>
          </xdr:cNvPr>
          <xdr:cNvSpPr/>
        </xdr:nvSpPr>
        <xdr:spPr>
          <a:xfrm>
            <a:off x="5900954" y="1278605"/>
            <a:ext cx="1167227" cy="401590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0</a:t>
            </a:r>
          </a:p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5" name="フローチャート: 処理 114">
            <a:extLst>
              <a:ext uri="{FF2B5EF4-FFF2-40B4-BE49-F238E27FC236}">
                <a16:creationId xmlns:a16="http://schemas.microsoft.com/office/drawing/2014/main" id="{00000000-0008-0000-0800-000073000000}"/>
              </a:ext>
            </a:extLst>
          </xdr:cNvPr>
          <xdr:cNvSpPr/>
        </xdr:nvSpPr>
        <xdr:spPr>
          <a:xfrm>
            <a:off x="5900954" y="2601922"/>
            <a:ext cx="1167227" cy="401590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S+K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6" name="フローチャート: 処理 115">
            <a:extLst>
              <a:ext uri="{FF2B5EF4-FFF2-40B4-BE49-F238E27FC236}">
                <a16:creationId xmlns:a16="http://schemas.microsoft.com/office/drawing/2014/main" id="{00000000-0008-0000-0800-000074000000}"/>
              </a:ext>
            </a:extLst>
          </xdr:cNvPr>
          <xdr:cNvSpPr/>
        </xdr:nvSpPr>
        <xdr:spPr>
          <a:xfrm>
            <a:off x="5900954" y="3251485"/>
            <a:ext cx="1167227" cy="399486"/>
          </a:xfrm>
          <a:prstGeom prst="flowChartProcess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K</a:t>
            </a:r>
            <a:r>
              <a:rPr lang="ja-JP" altLang="en-US" sz="1200">
                <a:solidFill>
                  <a:srgbClr val="000000"/>
                </a:solidFill>
              </a:rPr>
              <a:t>←</a:t>
            </a:r>
            <a:r>
              <a:rPr lang="en-US" altLang="ja-JP" sz="1200">
                <a:solidFill>
                  <a:srgbClr val="000000"/>
                </a:solidFill>
              </a:rPr>
              <a:t>K+1</a:t>
            </a:r>
            <a:endParaRPr lang="ja-JP" altLang="en-US" sz="1200">
              <a:solidFill>
                <a:srgbClr val="000000"/>
              </a:solidFill>
            </a:endParaRPr>
          </a:p>
        </xdr:txBody>
      </xdr:sp>
      <xdr:sp macro="" textlink="">
        <xdr:nvSpPr>
          <xdr:cNvPr id="117" name="フローチャート: データ 116">
            <a:extLst>
              <a:ext uri="{FF2B5EF4-FFF2-40B4-BE49-F238E27FC236}">
                <a16:creationId xmlns:a16="http://schemas.microsoft.com/office/drawing/2014/main" id="{00000000-0008-0000-0800-000075000000}"/>
              </a:ext>
            </a:extLst>
          </xdr:cNvPr>
          <xdr:cNvSpPr/>
        </xdr:nvSpPr>
        <xdr:spPr>
          <a:xfrm>
            <a:off x="5832175" y="4040689"/>
            <a:ext cx="1300927" cy="360654"/>
          </a:xfrm>
          <a:prstGeom prst="flowChartInputOutput">
            <a:avLst/>
          </a:prstGeom>
          <a:solidFill>
            <a:srgbClr val="FFFFFF"/>
          </a:solidFill>
          <a:ln w="38100" cap="flat" cmpd="sng" algn="ctr">
            <a:solidFill>
              <a:srgbClr val="000000"/>
            </a:solidFill>
            <a:prstDash val="solid"/>
            <a:headEnd type="none" w="med" len="med"/>
            <a:tailEnd type="arrow" w="med" len="med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lIns="0" tIns="0" rIns="0" bIns="0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rgbClr val="000000"/>
                </a:solidFill>
                <a:latin typeface="Segoe UI"/>
                <a:ea typeface="Meiryo UI"/>
              </a:defRPr>
            </a:lvl9pPr>
          </a:lstStyle>
          <a:p>
            <a:pPr algn="ctr"/>
            <a:r>
              <a:rPr lang="en-US" altLang="ja-JP" sz="1200">
                <a:solidFill>
                  <a:srgbClr val="000000"/>
                </a:solidFill>
              </a:rPr>
              <a:t>S</a:t>
            </a:r>
            <a:r>
              <a:rPr lang="ja-JP" altLang="en-US" sz="1200">
                <a:solidFill>
                  <a:srgbClr val="000000"/>
                </a:solidFill>
              </a:rPr>
              <a:t>を表示</a:t>
            </a:r>
          </a:p>
        </xdr:txBody>
      </xdr: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800-000076000000}"/>
              </a:ext>
            </a:extLst>
          </xdr:cNvPr>
          <xdr:cNvCxnSpPr>
            <a:stCxn id="114" idx="2"/>
            <a:endCxn id="113" idx="0"/>
          </xdr:cNvCxnSpPr>
        </xdr:nvCxnSpPr>
        <xdr:spPr>
          <a:xfrm flipH="1">
            <a:off x="6482639" y="1680195"/>
            <a:ext cx="1929" cy="27071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800-000077000000}"/>
              </a:ext>
            </a:extLst>
          </xdr:cNvPr>
          <xdr:cNvCxnSpPr>
            <a:stCxn id="113" idx="2"/>
            <a:endCxn id="115" idx="0"/>
          </xdr:cNvCxnSpPr>
        </xdr:nvCxnSpPr>
        <xdr:spPr>
          <a:xfrm>
            <a:off x="6482639" y="2414973"/>
            <a:ext cx="1929" cy="18694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800-000078000000}"/>
              </a:ext>
            </a:extLst>
          </xdr:cNvPr>
          <xdr:cNvCxnSpPr>
            <a:stCxn id="115" idx="2"/>
            <a:endCxn id="116" idx="0"/>
          </xdr:cNvCxnSpPr>
        </xdr:nvCxnSpPr>
        <xdr:spPr>
          <a:xfrm>
            <a:off x="6484568" y="3003512"/>
            <a:ext cx="0" cy="24797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フリーフォーム 120">
            <a:extLst>
              <a:ext uri="{FF2B5EF4-FFF2-40B4-BE49-F238E27FC236}">
                <a16:creationId xmlns:a16="http://schemas.microsoft.com/office/drawing/2014/main" id="{00000000-0008-0000-0800-000079000000}"/>
              </a:ext>
            </a:extLst>
          </xdr:cNvPr>
          <xdr:cNvSpPr/>
        </xdr:nvSpPr>
        <xdr:spPr>
          <a:xfrm>
            <a:off x="6475503" y="1789043"/>
            <a:ext cx="834989" cy="1947070"/>
          </a:xfrm>
          <a:custGeom>
            <a:avLst/>
            <a:gdLst>
              <a:gd name="connsiteX0" fmla="*/ 6569 w 985345"/>
              <a:gd name="connsiteY0" fmla="*/ 2161189 h 2259724"/>
              <a:gd name="connsiteX1" fmla="*/ 6569 w 985345"/>
              <a:gd name="connsiteY1" fmla="*/ 2259724 h 2259724"/>
              <a:gd name="connsiteX2" fmla="*/ 985345 w 985345"/>
              <a:gd name="connsiteY2" fmla="*/ 2259724 h 2259724"/>
              <a:gd name="connsiteX3" fmla="*/ 985345 w 985345"/>
              <a:gd name="connsiteY3" fmla="*/ 0 h 2259724"/>
              <a:gd name="connsiteX4" fmla="*/ 0 w 985345"/>
              <a:gd name="connsiteY4" fmla="*/ 0 h 2259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85345" h="2259724">
                <a:moveTo>
                  <a:pt x="6569" y="2161189"/>
                </a:moveTo>
                <a:lnTo>
                  <a:pt x="6569" y="2259724"/>
                </a:lnTo>
                <a:lnTo>
                  <a:pt x="985345" y="2259724"/>
                </a:lnTo>
                <a:lnTo>
                  <a:pt x="985345" y="0"/>
                </a:lnTo>
                <a:lnTo>
                  <a:pt x="0" y="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 w="lg" len="lg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22" name="フリーフォーム 121">
            <a:extLst>
              <a:ext uri="{FF2B5EF4-FFF2-40B4-BE49-F238E27FC236}">
                <a16:creationId xmlns:a16="http://schemas.microsoft.com/office/drawing/2014/main" id="{00000000-0008-0000-0800-00007A000000}"/>
              </a:ext>
            </a:extLst>
          </xdr:cNvPr>
          <xdr:cNvSpPr/>
        </xdr:nvSpPr>
        <xdr:spPr>
          <a:xfrm>
            <a:off x="5410136" y="2194892"/>
            <a:ext cx="1071358" cy="1849746"/>
          </a:xfrm>
          <a:custGeom>
            <a:avLst/>
            <a:gdLst>
              <a:gd name="connsiteX0" fmla="*/ 417635 w 1260231"/>
              <a:gd name="connsiteY0" fmla="*/ 0 h 2036885"/>
              <a:gd name="connsiteX1" fmla="*/ 0 w 1260231"/>
              <a:gd name="connsiteY1" fmla="*/ 0 h 2036885"/>
              <a:gd name="connsiteX2" fmla="*/ 0 w 1260231"/>
              <a:gd name="connsiteY2" fmla="*/ 1831731 h 2036885"/>
              <a:gd name="connsiteX3" fmla="*/ 1260231 w 1260231"/>
              <a:gd name="connsiteY3" fmla="*/ 1831731 h 2036885"/>
              <a:gd name="connsiteX4" fmla="*/ 1260231 w 1260231"/>
              <a:gd name="connsiteY4" fmla="*/ 2036885 h 20368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60231" h="2036885">
                <a:moveTo>
                  <a:pt x="417635" y="0"/>
                </a:moveTo>
                <a:lnTo>
                  <a:pt x="0" y="0"/>
                </a:lnTo>
                <a:lnTo>
                  <a:pt x="0" y="1831731"/>
                </a:lnTo>
                <a:lnTo>
                  <a:pt x="1260231" y="1831731"/>
                </a:lnTo>
                <a:lnTo>
                  <a:pt x="1260231" y="2036885"/>
                </a:lnTo>
              </a:path>
            </a:pathLst>
          </a:custGeom>
          <a:noFill/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23" name="円/楕円 41">
            <a:extLst>
              <a:ext uri="{FF2B5EF4-FFF2-40B4-BE49-F238E27FC236}">
                <a16:creationId xmlns:a16="http://schemas.microsoft.com/office/drawing/2014/main" id="{00000000-0008-0000-0800-00007B000000}"/>
              </a:ext>
            </a:extLst>
          </xdr:cNvPr>
          <xdr:cNvSpPr/>
        </xdr:nvSpPr>
        <xdr:spPr>
          <a:xfrm>
            <a:off x="6434831" y="1732184"/>
            <a:ext cx="107228" cy="109333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00000000-0008-0000-0800-00007C000000}"/>
              </a:ext>
            </a:extLst>
          </xdr:cNvPr>
          <xdr:cNvSpPr txBox="1"/>
        </xdr:nvSpPr>
        <xdr:spPr>
          <a:xfrm>
            <a:off x="6518413" y="2343978"/>
            <a:ext cx="459100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はい</a:t>
            </a:r>
          </a:p>
        </xdr:txBody>
      </xdr:sp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00000000-0008-0000-0800-00007D000000}"/>
              </a:ext>
            </a:extLst>
          </xdr:cNvPr>
          <xdr:cNvSpPr txBox="1"/>
        </xdr:nvSpPr>
        <xdr:spPr>
          <a:xfrm>
            <a:off x="5425109" y="1921565"/>
            <a:ext cx="57868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いいえ</a:t>
            </a:r>
          </a:p>
        </xdr:txBody>
      </xdr:sp>
    </xdr:grpSp>
    <xdr:clientData/>
  </xdr:twoCellAnchor>
  <xdr:twoCellAnchor>
    <xdr:from>
      <xdr:col>10</xdr:col>
      <xdr:colOff>398055</xdr:colOff>
      <xdr:row>6</xdr:row>
      <xdr:rowOff>114300</xdr:rowOff>
    </xdr:from>
    <xdr:to>
      <xdr:col>14</xdr:col>
      <xdr:colOff>66452</xdr:colOff>
      <xdr:row>7</xdr:row>
      <xdr:rowOff>197202</xdr:rowOff>
    </xdr:to>
    <xdr:grpSp>
      <xdr:nvGrpSpPr>
        <xdr:cNvPr id="133" name="グループ化 132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GrpSpPr/>
      </xdr:nvGrpSpPr>
      <xdr:grpSpPr>
        <a:xfrm>
          <a:off x="7713255" y="1571625"/>
          <a:ext cx="3059297" cy="292452"/>
          <a:chOff x="7713255" y="1571625"/>
          <a:chExt cx="3059297" cy="292452"/>
        </a:xfrm>
      </xdr:grpSpPr>
      <xdr:cxnSp macro="">
        <xdr:nvCxnSpPr>
          <xdr:cNvPr id="128" name="直線矢印コネクタ 127">
            <a:extLst>
              <a:ext uri="{FF2B5EF4-FFF2-40B4-BE49-F238E27FC236}">
                <a16:creationId xmlns:a16="http://schemas.microsoft.com/office/drawing/2014/main" id="{00000000-0008-0000-0800-000080000000}"/>
              </a:ext>
            </a:extLst>
          </xdr:cNvPr>
          <xdr:cNvCxnSpPr>
            <a:stCxn id="105" idx="6"/>
          </xdr:cNvCxnSpPr>
        </xdr:nvCxnSpPr>
        <xdr:spPr>
          <a:xfrm>
            <a:off x="7713255" y="1773061"/>
            <a:ext cx="302142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" name="テキスト ボックス 131">
            <a:extLst>
              <a:ext uri="{FF2B5EF4-FFF2-40B4-BE49-F238E27FC236}">
                <a16:creationId xmlns:a16="http://schemas.microsoft.com/office/drawing/2014/main" id="{00000000-0008-0000-0800-000084000000}"/>
              </a:ext>
            </a:extLst>
          </xdr:cNvPr>
          <xdr:cNvSpPr txBox="1"/>
        </xdr:nvSpPr>
        <xdr:spPr>
          <a:xfrm>
            <a:off x="9134475" y="1571625"/>
            <a:ext cx="163807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/>
              <a:t>この時点での</a:t>
            </a:r>
            <a:r>
              <a:rPr kumimoji="1" lang="en-US" altLang="ja-JP" sz="1200"/>
              <a:t>S</a:t>
            </a:r>
            <a:r>
              <a:rPr kumimoji="1" lang="ja-JP" altLang="en-US" sz="1200"/>
              <a:t>と</a:t>
            </a:r>
            <a:r>
              <a:rPr kumimoji="1" lang="en-US" altLang="ja-JP" sz="1200"/>
              <a:t>K</a:t>
            </a:r>
            <a:r>
              <a:rPr kumimoji="1" lang="ja-JP" altLang="en-US" sz="1200"/>
              <a:t>は？</a:t>
            </a:r>
            <a:endParaRPr kumimoji="1" lang="en-US" altLang="ja-JP" sz="1200"/>
          </a:p>
        </xdr:txBody>
      </xdr:sp>
    </xdr:grpSp>
    <xdr:clientData/>
  </xdr:twoCellAnchor>
  <xdr:twoCellAnchor>
    <xdr:from>
      <xdr:col>10</xdr:col>
      <xdr:colOff>398055</xdr:colOff>
      <xdr:row>12</xdr:row>
      <xdr:rowOff>114300</xdr:rowOff>
    </xdr:from>
    <xdr:to>
      <xdr:col>14</xdr:col>
      <xdr:colOff>66452</xdr:colOff>
      <xdr:row>13</xdr:row>
      <xdr:rowOff>197202</xdr:rowOff>
    </xdr:to>
    <xdr:grpSp>
      <xdr:nvGrpSpPr>
        <xdr:cNvPr id="134" name="グループ化 133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GrpSpPr/>
      </xdr:nvGrpSpPr>
      <xdr:grpSpPr>
        <a:xfrm>
          <a:off x="7713255" y="2857500"/>
          <a:ext cx="3059297" cy="292452"/>
          <a:chOff x="7713255" y="1571625"/>
          <a:chExt cx="3059297" cy="292452"/>
        </a:xfrm>
      </xdr:grpSpPr>
      <xdr:cxnSp macro="">
        <xdr:nvCxnSpPr>
          <xdr:cNvPr id="135" name="直線矢印コネクタ 134">
            <a:extLst>
              <a:ext uri="{FF2B5EF4-FFF2-40B4-BE49-F238E27FC236}">
                <a16:creationId xmlns:a16="http://schemas.microsoft.com/office/drawing/2014/main" id="{00000000-0008-0000-0800-000087000000}"/>
              </a:ext>
            </a:extLst>
          </xdr:cNvPr>
          <xdr:cNvCxnSpPr/>
        </xdr:nvCxnSpPr>
        <xdr:spPr>
          <a:xfrm>
            <a:off x="7713255" y="1773061"/>
            <a:ext cx="302142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00000000-0008-0000-0800-000088000000}"/>
              </a:ext>
            </a:extLst>
          </xdr:cNvPr>
          <xdr:cNvSpPr txBox="1"/>
        </xdr:nvSpPr>
        <xdr:spPr>
          <a:xfrm>
            <a:off x="9134475" y="1571625"/>
            <a:ext cx="163807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/>
              <a:t>この時点での</a:t>
            </a:r>
            <a:r>
              <a:rPr kumimoji="1" lang="en-US" altLang="ja-JP" sz="1200"/>
              <a:t>S</a:t>
            </a:r>
            <a:r>
              <a:rPr kumimoji="1" lang="ja-JP" altLang="en-US" sz="1200"/>
              <a:t>と</a:t>
            </a:r>
            <a:r>
              <a:rPr kumimoji="1" lang="en-US" altLang="ja-JP" sz="1200"/>
              <a:t>K</a:t>
            </a:r>
            <a:r>
              <a:rPr kumimoji="1" lang="ja-JP" altLang="en-US" sz="1200"/>
              <a:t>は？</a:t>
            </a:r>
            <a:endParaRPr kumimoji="1" lang="en-US" altLang="ja-JP" sz="1200"/>
          </a:p>
        </xdr:txBody>
      </xdr:sp>
    </xdr:grpSp>
    <xdr:clientData/>
  </xdr:twoCellAnchor>
  <xdr:twoCellAnchor>
    <xdr:from>
      <xdr:col>10</xdr:col>
      <xdr:colOff>398055</xdr:colOff>
      <xdr:row>18</xdr:row>
      <xdr:rowOff>104775</xdr:rowOff>
    </xdr:from>
    <xdr:to>
      <xdr:col>14</xdr:col>
      <xdr:colOff>66452</xdr:colOff>
      <xdr:row>19</xdr:row>
      <xdr:rowOff>187677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GrpSpPr/>
      </xdr:nvGrpSpPr>
      <xdr:grpSpPr>
        <a:xfrm>
          <a:off x="7713255" y="4105275"/>
          <a:ext cx="3059297" cy="292452"/>
          <a:chOff x="7713255" y="1571625"/>
          <a:chExt cx="3059297" cy="292452"/>
        </a:xfrm>
      </xdr:grpSpPr>
      <xdr:cxnSp macro="">
        <xdr:nvCxnSpPr>
          <xdr:cNvPr id="138" name="直線矢印コネクタ 137">
            <a:extLst>
              <a:ext uri="{FF2B5EF4-FFF2-40B4-BE49-F238E27FC236}">
                <a16:creationId xmlns:a16="http://schemas.microsoft.com/office/drawing/2014/main" id="{00000000-0008-0000-0800-00008A000000}"/>
              </a:ext>
            </a:extLst>
          </xdr:cNvPr>
          <xdr:cNvCxnSpPr/>
        </xdr:nvCxnSpPr>
        <xdr:spPr>
          <a:xfrm>
            <a:off x="7713255" y="1773061"/>
            <a:ext cx="302142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800-00008B000000}"/>
              </a:ext>
            </a:extLst>
          </xdr:cNvPr>
          <xdr:cNvSpPr txBox="1"/>
        </xdr:nvSpPr>
        <xdr:spPr>
          <a:xfrm>
            <a:off x="9134475" y="1571625"/>
            <a:ext cx="163807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/>
              <a:t>この時点での</a:t>
            </a:r>
            <a:r>
              <a:rPr kumimoji="1" lang="en-US" altLang="ja-JP" sz="1200"/>
              <a:t>S</a:t>
            </a:r>
            <a:r>
              <a:rPr kumimoji="1" lang="ja-JP" altLang="en-US" sz="1200"/>
              <a:t>と</a:t>
            </a:r>
            <a:r>
              <a:rPr kumimoji="1" lang="en-US" altLang="ja-JP" sz="1200"/>
              <a:t>K</a:t>
            </a:r>
            <a:r>
              <a:rPr kumimoji="1" lang="ja-JP" altLang="en-US" sz="1200"/>
              <a:t>は？</a:t>
            </a:r>
            <a:endParaRPr kumimoji="1" lang="en-US" altLang="ja-JP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wrap="none" tIns="0" bIns="0" rtlCol="0" anchor="ctr" anchorCtr="0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home.jeita.or.jp/is/highschool/algo/prm/index.html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s-joho.net/22j1/209/penta-star.mp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hs-joho.net/22j1/209/penta-star.mp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zoomScaleNormal="100" workbookViewId="0"/>
  </sheetViews>
  <sheetFormatPr defaultRowHeight="13.5" x14ac:dyDescent="0.15"/>
  <cols>
    <col min="4" max="4" width="19.5" customWidth="1"/>
    <col min="5" max="5" width="20.5" customWidth="1"/>
    <col min="6" max="6" width="39.5" customWidth="1"/>
  </cols>
  <sheetData>
    <row r="1" spans="1:4" ht="32.25" thickTop="1" thickBot="1" x14ac:dyDescent="0.2">
      <c r="B1" s="83" t="s">
        <v>65</v>
      </c>
      <c r="C1" s="1" t="s">
        <v>66</v>
      </c>
    </row>
    <row r="2" spans="1:4" ht="13.5" customHeight="1" thickTop="1" x14ac:dyDescent="0.15">
      <c r="A2" s="111" t="str">
        <f>IF('15'!B1="次へ",15,IF('14'!B1="次へ",14,IF('13'!B1="次へ",13,IF('12'!B1="次へ",12,IF('11'!B1="次へ",11,IF('10'!B1="次へ",10,IF('09'!B1="次へ",9,IF('08'!B1="次へ",8,IF('07'!B1="次へ",7,IF('06'!B1="次へ",6,IF('05'!B1="次へ",5,IF('04'!B1="次へ",4,IF('03'!B1="次へ",3,IF('02'!B1="次へ",2,""))))))))))))))</f>
        <v/>
      </c>
    </row>
    <row r="3" spans="1:4" ht="14.25" x14ac:dyDescent="0.15">
      <c r="D3" s="80" t="s">
        <v>60</v>
      </c>
    </row>
    <row r="4" spans="1:4" ht="14.25" x14ac:dyDescent="0.15">
      <c r="D4" s="81" t="s">
        <v>61</v>
      </c>
    </row>
    <row r="5" spans="1:4" ht="14.25" x14ac:dyDescent="0.15">
      <c r="D5" s="81" t="s">
        <v>62</v>
      </c>
    </row>
    <row r="6" spans="1:4" ht="14.25" x14ac:dyDescent="0.15">
      <c r="D6" s="81"/>
    </row>
    <row r="7" spans="1:4" ht="14.25" x14ac:dyDescent="0.15">
      <c r="D7" s="81" t="s">
        <v>63</v>
      </c>
    </row>
    <row r="8" spans="1:4" ht="14.25" x14ac:dyDescent="0.15">
      <c r="D8" s="81"/>
    </row>
    <row r="9" spans="1:4" ht="14.25" x14ac:dyDescent="0.15">
      <c r="D9" s="81" t="s">
        <v>64</v>
      </c>
    </row>
    <row r="10" spans="1:4" ht="14.25" x14ac:dyDescent="0.15">
      <c r="D10" s="81"/>
    </row>
    <row r="11" spans="1:4" ht="14.25" x14ac:dyDescent="0.15">
      <c r="D11" s="81" t="s">
        <v>22</v>
      </c>
    </row>
    <row r="12" spans="1:4" ht="14.25" x14ac:dyDescent="0.15">
      <c r="D12" s="81"/>
    </row>
    <row r="13" spans="1:4" ht="14.25" x14ac:dyDescent="0.15">
      <c r="D13" s="81" t="s">
        <v>74</v>
      </c>
    </row>
    <row r="14" spans="1:4" ht="14.25" x14ac:dyDescent="0.15">
      <c r="D14" s="81"/>
    </row>
    <row r="15" spans="1:4" ht="14.25" x14ac:dyDescent="0.15">
      <c r="D15" s="81" t="s">
        <v>79</v>
      </c>
    </row>
    <row r="16" spans="1:4" ht="14.25" x14ac:dyDescent="0.15">
      <c r="D16" s="81"/>
    </row>
    <row r="17" spans="4:4" ht="14.25" x14ac:dyDescent="0.15">
      <c r="D17" s="81" t="s">
        <v>84</v>
      </c>
    </row>
    <row r="18" spans="4:4" ht="14.25" x14ac:dyDescent="0.15">
      <c r="D18" s="81" t="s">
        <v>85</v>
      </c>
    </row>
    <row r="19" spans="4:4" ht="14.25" x14ac:dyDescent="0.15">
      <c r="D19" s="81" t="s">
        <v>127</v>
      </c>
    </row>
    <row r="23" spans="4:4" ht="14.25" x14ac:dyDescent="0.15">
      <c r="D23" s="80" t="s">
        <v>90</v>
      </c>
    </row>
  </sheetData>
  <sheetProtection sheet="1" objects="1" scenarios="1"/>
  <phoneticPr fontId="1"/>
  <hyperlinks>
    <hyperlink ref="B1" location="'02'!A1" display="次へ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53"/>
  <sheetViews>
    <sheetView showGridLines="0" zoomScaleNormal="100" workbookViewId="0">
      <selection activeCell="H13" sqref="H13"/>
    </sheetView>
  </sheetViews>
  <sheetFormatPr defaultColWidth="9" defaultRowHeight="13.5" x14ac:dyDescent="0.15"/>
  <cols>
    <col min="1" max="2" width="9" style="90"/>
    <col min="3" max="4" width="9" style="16"/>
    <col min="5" max="5" width="23.75" style="16" customWidth="1"/>
    <col min="6" max="6" width="9" style="16"/>
    <col min="7" max="9" width="6.75" style="16" customWidth="1"/>
    <col min="10" max="10" width="6.25" style="16" customWidth="1"/>
    <col min="11" max="11" width="3.875" style="16" customWidth="1"/>
    <col min="12" max="14" width="6.75" style="16" customWidth="1"/>
    <col min="15" max="18" width="9" style="16"/>
    <col min="19" max="19" width="9" style="30"/>
    <col min="20" max="20" width="0" style="30" hidden="1" customWidth="1"/>
    <col min="21" max="23" width="9" style="30" hidden="1" customWidth="1"/>
    <col min="24" max="24" width="0" style="30" hidden="1" customWidth="1"/>
    <col min="25" max="16384" width="9" style="16"/>
  </cols>
  <sheetData>
    <row r="1" spans="1:31" ht="32.25" thickTop="1" thickBot="1" x14ac:dyDescent="0.2">
      <c r="A1" s="83" t="s">
        <v>91</v>
      </c>
      <c r="B1" s="94" t="str">
        <f>IF(AND(J23="○",K26="○",J20="○"),"次へ","")</f>
        <v/>
      </c>
      <c r="C1" s="123" t="s">
        <v>103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ht="16.5" customHeight="1" thickTop="1" x14ac:dyDescent="0.15">
      <c r="K2" s="30"/>
      <c r="L2" s="30"/>
      <c r="M2" s="30"/>
      <c r="N2" s="30"/>
      <c r="O2" s="30"/>
      <c r="P2" s="30"/>
      <c r="Q2" s="30"/>
      <c r="R2" s="30"/>
    </row>
    <row r="3" spans="1:31" ht="16.5" customHeight="1" x14ac:dyDescent="0.15">
      <c r="C3" s="85" t="s">
        <v>122</v>
      </c>
      <c r="K3" s="30"/>
      <c r="L3" s="30"/>
      <c r="M3" s="30"/>
      <c r="N3" s="30"/>
      <c r="O3" s="30"/>
      <c r="P3" s="30"/>
      <c r="Q3" s="30"/>
      <c r="R3" s="30"/>
    </row>
    <row r="4" spans="1:31" ht="16.5" customHeight="1" x14ac:dyDescent="0.15">
      <c r="C4" s="86" t="s">
        <v>126</v>
      </c>
      <c r="K4" s="30"/>
      <c r="L4" s="30"/>
      <c r="M4" s="30"/>
      <c r="N4" s="30"/>
      <c r="O4" s="30"/>
      <c r="P4" s="30"/>
      <c r="Q4" s="30"/>
      <c r="R4" s="30"/>
      <c r="S4" s="16"/>
    </row>
    <row r="5" spans="1:31" ht="16.5" customHeight="1" x14ac:dyDescent="0.15">
      <c r="K5" s="30"/>
      <c r="L5" s="30"/>
      <c r="M5" s="89"/>
      <c r="N5" s="30"/>
      <c r="O5" s="30"/>
      <c r="P5" s="30"/>
      <c r="Q5" s="30"/>
      <c r="R5" s="30"/>
      <c r="S5" s="16"/>
    </row>
    <row r="6" spans="1:31" ht="16.5" customHeight="1" x14ac:dyDescent="0.15">
      <c r="C6" s="124" t="s">
        <v>43</v>
      </c>
      <c r="D6" s="124"/>
      <c r="E6" s="124"/>
      <c r="F6" s="124"/>
      <c r="G6" s="96"/>
      <c r="K6" s="33"/>
      <c r="Q6" s="30"/>
      <c r="R6" s="30"/>
      <c r="S6" s="16"/>
      <c r="U6" s="43"/>
      <c r="V6" s="43"/>
      <c r="W6" s="43"/>
    </row>
    <row r="7" spans="1:31" ht="16.5" customHeight="1" x14ac:dyDescent="0.15">
      <c r="C7" s="124"/>
      <c r="D7" s="124"/>
      <c r="E7" s="124"/>
      <c r="F7" s="124"/>
      <c r="G7" s="96"/>
      <c r="K7" s="30"/>
      <c r="Q7" s="30"/>
      <c r="R7" s="30"/>
      <c r="S7" s="78"/>
      <c r="U7" s="43"/>
      <c r="V7" s="43"/>
      <c r="W7" s="43"/>
    </row>
    <row r="8" spans="1:31" ht="16.5" customHeight="1" x14ac:dyDescent="0.15">
      <c r="C8" s="96"/>
      <c r="D8" s="96"/>
      <c r="E8" s="96"/>
      <c r="F8" s="96"/>
      <c r="G8" s="96"/>
      <c r="K8" s="30"/>
      <c r="Q8" s="30"/>
      <c r="R8" s="30"/>
      <c r="U8" s="43">
        <v>2</v>
      </c>
      <c r="V8" s="43">
        <v>1</v>
      </c>
      <c r="W8" s="43">
        <v>2</v>
      </c>
    </row>
    <row r="9" spans="1:31" ht="16.5" customHeight="1" x14ac:dyDescent="0.15">
      <c r="C9" s="96"/>
      <c r="D9" s="96"/>
      <c r="E9" s="96"/>
      <c r="F9" s="96"/>
      <c r="G9" s="32"/>
      <c r="H9" s="32" t="s">
        <v>41</v>
      </c>
      <c r="I9" s="32" t="s">
        <v>42</v>
      </c>
      <c r="K9" s="30"/>
      <c r="Q9" s="30"/>
      <c r="R9" s="30"/>
      <c r="U9" s="43">
        <v>3</v>
      </c>
      <c r="V9" s="43">
        <v>3</v>
      </c>
      <c r="W9" s="43">
        <v>3</v>
      </c>
    </row>
    <row r="10" spans="1:31" ht="16.5" customHeight="1" x14ac:dyDescent="0.15">
      <c r="C10" s="96"/>
      <c r="D10" s="96"/>
      <c r="E10" s="96"/>
      <c r="F10" s="96"/>
      <c r="G10" s="32">
        <v>1</v>
      </c>
      <c r="H10" s="76">
        <v>0</v>
      </c>
      <c r="I10" s="76">
        <v>1</v>
      </c>
      <c r="K10" s="30"/>
      <c r="Q10" s="30"/>
      <c r="R10" s="30"/>
      <c r="U10" s="43">
        <v>4</v>
      </c>
      <c r="V10" s="43">
        <v>6</v>
      </c>
      <c r="W10" s="43">
        <v>4</v>
      </c>
    </row>
    <row r="11" spans="1:31" ht="16.5" customHeight="1" x14ac:dyDescent="0.15">
      <c r="C11" s="96"/>
      <c r="D11" s="96"/>
      <c r="E11" s="96"/>
      <c r="F11" s="96"/>
      <c r="G11" s="32">
        <v>2</v>
      </c>
      <c r="H11" s="76">
        <v>1</v>
      </c>
      <c r="I11" s="76">
        <v>2</v>
      </c>
      <c r="Q11" s="30"/>
      <c r="R11" s="30"/>
      <c r="U11" s="43">
        <v>5</v>
      </c>
      <c r="V11" s="43">
        <v>10</v>
      </c>
      <c r="W11" s="43">
        <v>5</v>
      </c>
    </row>
    <row r="12" spans="1:31" ht="16.5" customHeight="1" x14ac:dyDescent="0.15">
      <c r="C12" s="96"/>
      <c r="D12" s="96"/>
      <c r="E12" s="96"/>
      <c r="F12" s="96"/>
      <c r="G12" s="32">
        <v>3</v>
      </c>
      <c r="H12" s="101">
        <v>3</v>
      </c>
      <c r="I12" s="101">
        <v>3</v>
      </c>
      <c r="J12" s="89" t="s">
        <v>19</v>
      </c>
      <c r="Q12" s="30"/>
      <c r="R12" s="30"/>
      <c r="U12" s="43">
        <v>6</v>
      </c>
      <c r="V12" s="43">
        <v>15</v>
      </c>
      <c r="W12" s="43">
        <v>6</v>
      </c>
    </row>
    <row r="13" spans="1:31" ht="16.5" customHeight="1" x14ac:dyDescent="0.15">
      <c r="G13" s="32">
        <v>4</v>
      </c>
      <c r="H13" s="41"/>
      <c r="I13" s="41"/>
      <c r="J13" s="40" t="str">
        <f t="shared" ref="J13:J20" si="0">IF(AND(H13=V10,I13=W10),"○","")</f>
        <v/>
      </c>
      <c r="Q13" s="30"/>
      <c r="R13" s="30"/>
      <c r="U13" s="43">
        <v>7</v>
      </c>
      <c r="V13" s="43">
        <v>21</v>
      </c>
      <c r="W13" s="43">
        <v>7</v>
      </c>
    </row>
    <row r="14" spans="1:31" ht="16.5" customHeight="1" x14ac:dyDescent="0.15">
      <c r="G14" s="32">
        <v>5</v>
      </c>
      <c r="H14" s="41"/>
      <c r="I14" s="41"/>
      <c r="J14" s="40" t="str">
        <f t="shared" si="0"/>
        <v/>
      </c>
      <c r="Q14" s="30"/>
      <c r="R14" s="30"/>
      <c r="U14" s="43">
        <v>8</v>
      </c>
      <c r="V14" s="43">
        <v>28</v>
      </c>
      <c r="W14" s="43">
        <v>8</v>
      </c>
    </row>
    <row r="15" spans="1:31" ht="16.5" customHeight="1" x14ac:dyDescent="0.15">
      <c r="G15" s="32">
        <v>6</v>
      </c>
      <c r="H15" s="41"/>
      <c r="I15" s="41"/>
      <c r="J15" s="40" t="str">
        <f t="shared" si="0"/>
        <v/>
      </c>
      <c r="Q15" s="30"/>
      <c r="R15" s="30"/>
      <c r="U15" s="43">
        <v>9</v>
      </c>
      <c r="V15" s="43">
        <v>36</v>
      </c>
      <c r="W15" s="43">
        <v>9</v>
      </c>
    </row>
    <row r="16" spans="1:31" ht="16.5" customHeight="1" x14ac:dyDescent="0.15">
      <c r="G16" s="32">
        <v>7</v>
      </c>
      <c r="H16" s="41"/>
      <c r="I16" s="41"/>
      <c r="J16" s="40" t="str">
        <f t="shared" si="0"/>
        <v/>
      </c>
      <c r="Q16" s="30"/>
      <c r="R16" s="30"/>
      <c r="U16" s="43">
        <v>10</v>
      </c>
      <c r="V16" s="43">
        <v>45</v>
      </c>
      <c r="W16" s="43">
        <v>10</v>
      </c>
    </row>
    <row r="17" spans="7:23" ht="16.5" customHeight="1" x14ac:dyDescent="0.15">
      <c r="G17" s="32">
        <v>8</v>
      </c>
      <c r="H17" s="41"/>
      <c r="I17" s="41"/>
      <c r="J17" s="40" t="str">
        <f t="shared" si="0"/>
        <v/>
      </c>
      <c r="M17" s="113" t="str">
        <f>IF(AND(J23="○",K26="○",J20="○"),"ループ記号を使わなくても、条件分岐を使って繰り返し処理を表すことができる。","")</f>
        <v/>
      </c>
      <c r="N17" s="113"/>
      <c r="O17" s="113"/>
      <c r="P17" s="113"/>
      <c r="Q17" s="113"/>
      <c r="R17" s="30"/>
      <c r="U17" s="43">
        <v>11</v>
      </c>
      <c r="V17" s="44">
        <v>55</v>
      </c>
      <c r="W17" s="43">
        <v>11</v>
      </c>
    </row>
    <row r="18" spans="7:23" ht="16.5" customHeight="1" x14ac:dyDescent="0.15">
      <c r="G18" s="32">
        <v>9</v>
      </c>
      <c r="H18" s="41"/>
      <c r="I18" s="41"/>
      <c r="J18" s="40" t="str">
        <f t="shared" si="0"/>
        <v/>
      </c>
      <c r="M18" s="113"/>
      <c r="N18" s="113"/>
      <c r="O18" s="113"/>
      <c r="P18" s="113"/>
      <c r="Q18" s="113"/>
      <c r="R18" s="30"/>
      <c r="U18" s="45"/>
      <c r="V18" s="45"/>
      <c r="W18" s="45"/>
    </row>
    <row r="19" spans="7:23" ht="16.5" customHeight="1" x14ac:dyDescent="0.15">
      <c r="G19" s="32">
        <v>10</v>
      </c>
      <c r="H19" s="41"/>
      <c r="I19" s="41"/>
      <c r="J19" s="40" t="str">
        <f t="shared" si="0"/>
        <v/>
      </c>
      <c r="M19" s="113"/>
      <c r="N19" s="113"/>
      <c r="O19" s="113"/>
      <c r="P19" s="113"/>
      <c r="Q19" s="113"/>
      <c r="R19" s="30"/>
      <c r="U19" s="45"/>
      <c r="V19" s="46"/>
      <c r="W19" s="45"/>
    </row>
    <row r="20" spans="7:23" ht="16.5" customHeight="1" x14ac:dyDescent="0.15">
      <c r="G20" s="32">
        <v>11</v>
      </c>
      <c r="H20" s="42"/>
      <c r="I20" s="41"/>
      <c r="J20" s="40" t="str">
        <f t="shared" si="0"/>
        <v/>
      </c>
      <c r="Q20" s="30"/>
      <c r="R20" s="30"/>
      <c r="U20" s="45"/>
      <c r="V20" s="47">
        <v>55</v>
      </c>
      <c r="W20" s="45"/>
    </row>
    <row r="21" spans="7:23" ht="16.5" customHeight="1" x14ac:dyDescent="0.15">
      <c r="G21" s="30"/>
      <c r="H21" s="30"/>
      <c r="I21" s="30"/>
      <c r="K21" s="38"/>
      <c r="Q21" s="30"/>
      <c r="R21" s="30"/>
      <c r="U21" s="45"/>
      <c r="V21" s="45"/>
      <c r="W21" s="45"/>
    </row>
    <row r="22" spans="7:23" ht="16.5" customHeight="1" x14ac:dyDescent="0.15">
      <c r="G22" s="109" t="s">
        <v>124</v>
      </c>
      <c r="H22" s="30"/>
      <c r="I22" s="30"/>
      <c r="K22" s="38"/>
      <c r="Q22" s="30"/>
      <c r="R22" s="30"/>
    </row>
    <row r="23" spans="7:23" ht="16.5" customHeight="1" x14ac:dyDescent="0.15">
      <c r="G23" s="30"/>
      <c r="I23" s="41"/>
      <c r="J23" s="40" t="str">
        <f>IF(I23=V20,"○","")</f>
        <v/>
      </c>
      <c r="R23" s="30"/>
    </row>
    <row r="24" spans="7:23" ht="16.5" customHeight="1" x14ac:dyDescent="0.15">
      <c r="G24" s="30"/>
      <c r="H24" s="30"/>
      <c r="I24" s="30"/>
      <c r="J24" s="30"/>
      <c r="K24" s="30"/>
      <c r="P24" s="30"/>
      <c r="Q24" s="30"/>
      <c r="R24" s="30"/>
    </row>
    <row r="25" spans="7:23" ht="16.5" customHeight="1" x14ac:dyDescent="0.15">
      <c r="G25" s="109" t="s">
        <v>125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7:23" ht="13.5" customHeight="1" x14ac:dyDescent="0.15">
      <c r="G26" s="125"/>
      <c r="H26" s="126"/>
      <c r="I26" s="126"/>
      <c r="J26" s="127"/>
      <c r="K26" s="131" t="str">
        <f>IF(OR(ISERR(FINDB("1から",ASC(G26),1)),ISERR(FINDB("10まで",ASC(G26),1)),AND(ISERR(FINDB("足し算",G26,1)),ISERR(FINDB("和",G26,1)),ISERR(FINDB("合計",G26,1)))),"","○")</f>
        <v/>
      </c>
      <c r="L26" s="30"/>
      <c r="M26" s="30"/>
      <c r="N26" s="30"/>
      <c r="O26" s="30"/>
      <c r="P26" s="30"/>
      <c r="Q26" s="30"/>
      <c r="R26" s="30"/>
    </row>
    <row r="27" spans="7:23" ht="16.5" customHeight="1" x14ac:dyDescent="0.15">
      <c r="G27" s="128"/>
      <c r="H27" s="129"/>
      <c r="I27" s="129"/>
      <c r="J27" s="130"/>
      <c r="K27" s="131"/>
      <c r="L27" s="30"/>
      <c r="M27" s="30"/>
      <c r="N27" s="30"/>
      <c r="O27" s="30"/>
      <c r="P27" s="30"/>
      <c r="Q27" s="30"/>
      <c r="R27" s="30"/>
    </row>
    <row r="28" spans="7:23" ht="16.5" customHeight="1" x14ac:dyDescent="0.15">
      <c r="K28" s="30"/>
      <c r="L28" s="30"/>
      <c r="M28" s="30"/>
      <c r="N28" s="30"/>
      <c r="O28" s="30"/>
      <c r="P28" s="30"/>
      <c r="Q28" s="30"/>
      <c r="R28" s="30"/>
    </row>
    <row r="29" spans="7:23" ht="16.5" customHeight="1" x14ac:dyDescent="0.15">
      <c r="K29" s="30"/>
      <c r="L29" s="30"/>
      <c r="M29" s="30"/>
      <c r="N29" s="30"/>
      <c r="O29" s="30"/>
      <c r="P29" s="30"/>
      <c r="Q29" s="30"/>
      <c r="R29" s="30"/>
    </row>
    <row r="30" spans="7:23" ht="16.5" customHeight="1" x14ac:dyDescent="0.15">
      <c r="K30" s="30"/>
      <c r="L30" s="30"/>
      <c r="M30" s="30"/>
      <c r="N30" s="30"/>
      <c r="O30" s="30"/>
      <c r="P30" s="30"/>
      <c r="Q30" s="30"/>
      <c r="R30" s="30"/>
    </row>
    <row r="31" spans="7:23" ht="16.5" customHeight="1" x14ac:dyDescent="0.15">
      <c r="K31" s="30"/>
      <c r="L31" s="30"/>
      <c r="M31" s="30"/>
      <c r="N31" s="30"/>
      <c r="O31" s="30"/>
      <c r="P31" s="30"/>
      <c r="Q31" s="30"/>
      <c r="R31" s="30"/>
    </row>
    <row r="32" spans="7:23" ht="16.5" customHeight="1" x14ac:dyDescent="0.15">
      <c r="K32" s="30"/>
      <c r="L32" s="30"/>
      <c r="M32" s="30"/>
      <c r="N32" s="30"/>
      <c r="O32" s="30"/>
      <c r="P32" s="30"/>
      <c r="Q32" s="30"/>
      <c r="R32" s="30"/>
    </row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</sheetData>
  <sheetProtection sheet="1" objects="1" scenarios="1"/>
  <mergeCells count="5">
    <mergeCell ref="C1:AE1"/>
    <mergeCell ref="G26:J27"/>
    <mergeCell ref="M17:Q19"/>
    <mergeCell ref="C6:F7"/>
    <mergeCell ref="K26:K27"/>
  </mergeCells>
  <phoneticPr fontId="1"/>
  <dataValidations count="2">
    <dataValidation imeMode="on" allowBlank="1" showInputMessage="1" showErrorMessage="1" sqref="G26:J27" xr:uid="{00000000-0002-0000-0900-000000000000}"/>
    <dataValidation imeMode="off" allowBlank="1" showInputMessage="1" showErrorMessage="1" sqref="I23 H12:I20" xr:uid="{00000000-0002-0000-0900-000001000000}"/>
  </dataValidations>
  <hyperlinks>
    <hyperlink ref="B1" location="'11'!A1" display="'11'!A1" xr:uid="{00000000-0004-0000-0900-000000000000}"/>
    <hyperlink ref="A1" location="'09'!A1" display="前へ" xr:uid="{00000000-0004-0000-0900-000001000000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1"/>
  <sheetViews>
    <sheetView showGridLines="0" zoomScaleNormal="100" workbookViewId="0"/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4" width="6.75" style="16" customWidth="1"/>
    <col min="15" max="16384" width="9" style="16"/>
  </cols>
  <sheetData>
    <row r="1" spans="1:20" ht="32.25" thickTop="1" thickBot="1" x14ac:dyDescent="0.2">
      <c r="A1" s="83" t="s">
        <v>91</v>
      </c>
      <c r="B1" s="95" t="str">
        <f>IF(AND(M16="○",M10="○",M13="○"),"次へ","")</f>
        <v/>
      </c>
      <c r="C1" s="123" t="s">
        <v>101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ht="13.5" customHeight="1" thickTop="1" x14ac:dyDescent="0.15">
      <c r="K2" s="30"/>
      <c r="L2" s="30"/>
      <c r="M2" s="30"/>
      <c r="N2" s="30"/>
      <c r="O2" s="30"/>
      <c r="P2" s="30"/>
      <c r="Q2" s="30"/>
    </row>
    <row r="3" spans="1:20" ht="13.5" customHeight="1" x14ac:dyDescent="0.15">
      <c r="C3" s="85" t="s">
        <v>44</v>
      </c>
      <c r="K3" s="30"/>
      <c r="L3" s="30"/>
      <c r="M3" s="30"/>
      <c r="N3" s="30"/>
      <c r="O3" s="30"/>
      <c r="P3" s="30"/>
      <c r="Q3" s="30"/>
    </row>
    <row r="4" spans="1:20" ht="13.5" customHeight="1" x14ac:dyDescent="0.15">
      <c r="C4" s="86" t="s">
        <v>45</v>
      </c>
      <c r="K4" s="30"/>
      <c r="L4" s="30"/>
      <c r="M4" s="30"/>
      <c r="N4" s="30"/>
      <c r="O4" s="30"/>
      <c r="P4" s="30"/>
      <c r="Q4" s="30"/>
    </row>
    <row r="5" spans="1:20" ht="13.5" customHeight="1" x14ac:dyDescent="0.15">
      <c r="K5" s="30"/>
      <c r="L5" s="30"/>
      <c r="M5" s="31"/>
      <c r="N5" s="30"/>
      <c r="O5" s="30"/>
      <c r="P5" s="30"/>
      <c r="Q5" s="30"/>
    </row>
    <row r="6" spans="1:20" ht="18.75" customHeight="1" x14ac:dyDescent="0.15">
      <c r="C6" s="119" t="s">
        <v>93</v>
      </c>
      <c r="D6" s="119"/>
      <c r="E6" s="119"/>
      <c r="F6" s="119"/>
      <c r="G6" s="119"/>
      <c r="K6" s="33"/>
      <c r="Q6" s="30"/>
    </row>
    <row r="7" spans="1:20" ht="18.75" customHeight="1" x14ac:dyDescent="0.15">
      <c r="C7" s="119"/>
      <c r="D7" s="119"/>
      <c r="E7" s="119"/>
      <c r="F7" s="119"/>
      <c r="G7" s="119"/>
      <c r="K7" s="30"/>
      <c r="Q7" s="30"/>
    </row>
    <row r="8" spans="1:20" ht="18.75" customHeight="1" x14ac:dyDescent="0.15">
      <c r="C8" s="119"/>
      <c r="D8" s="119"/>
      <c r="E8" s="119"/>
      <c r="F8" s="119"/>
      <c r="G8" s="119"/>
      <c r="K8" s="30"/>
      <c r="M8" s="48" t="s">
        <v>58</v>
      </c>
      <c r="Q8" s="30"/>
    </row>
    <row r="9" spans="1:20" ht="18.75" customHeight="1" x14ac:dyDescent="0.15">
      <c r="C9" s="119"/>
      <c r="D9" s="119"/>
      <c r="E9" s="119"/>
      <c r="F9" s="119"/>
      <c r="G9" s="119"/>
      <c r="K9" s="132"/>
      <c r="Q9" s="30"/>
    </row>
    <row r="10" spans="1:20" ht="18.75" customHeight="1" x14ac:dyDescent="0.15">
      <c r="C10" s="119"/>
      <c r="D10" s="119"/>
      <c r="E10" s="119"/>
      <c r="F10" s="119"/>
      <c r="G10" s="119"/>
      <c r="K10" s="132"/>
      <c r="M10" s="12" t="str">
        <f>IF(ISERR(FINDB("K≦30",ASC(K9),1)),"","○")</f>
        <v/>
      </c>
      <c r="Q10" s="30"/>
    </row>
    <row r="11" spans="1:20" ht="18.75" customHeight="1" x14ac:dyDescent="0.15">
      <c r="C11" s="119"/>
      <c r="D11" s="119"/>
      <c r="E11" s="119"/>
      <c r="F11" s="119"/>
      <c r="G11" s="119"/>
      <c r="K11" s="30"/>
      <c r="Q11" s="30"/>
    </row>
    <row r="12" spans="1:20" ht="18.75" customHeight="1" x14ac:dyDescent="0.15">
      <c r="C12" s="119"/>
      <c r="D12" s="119"/>
      <c r="E12" s="119"/>
      <c r="F12" s="119"/>
      <c r="G12" s="119"/>
      <c r="K12" s="132"/>
      <c r="Q12" s="30"/>
    </row>
    <row r="13" spans="1:20" ht="18.75" customHeight="1" x14ac:dyDescent="0.15">
      <c r="K13" s="132"/>
      <c r="M13" s="12" t="str">
        <f>IF(ISERR(FINDB("S←S+K",ASC(K12),1)),"","○")</f>
        <v/>
      </c>
      <c r="Q13" s="30"/>
    </row>
    <row r="14" spans="1:20" ht="18.75" customHeight="1" x14ac:dyDescent="0.15">
      <c r="K14" s="34"/>
      <c r="Q14" s="30"/>
    </row>
    <row r="15" spans="1:20" ht="18.75" customHeight="1" x14ac:dyDescent="0.15">
      <c r="K15" s="133"/>
      <c r="Q15" s="30"/>
    </row>
    <row r="16" spans="1:20" ht="18.75" customHeight="1" x14ac:dyDescent="0.15">
      <c r="K16" s="133"/>
      <c r="M16" s="12" t="str">
        <f>IF(ISERR(FINDB("K←K+3",ASC(K15),1)),"","○")</f>
        <v/>
      </c>
      <c r="Q16" s="30"/>
    </row>
    <row r="17" spans="4:17" ht="18.75" customHeight="1" x14ac:dyDescent="0.15">
      <c r="K17" s="36"/>
      <c r="Q17" s="30"/>
    </row>
    <row r="18" spans="4:17" ht="13.5" customHeight="1" x14ac:dyDescent="0.15">
      <c r="K18" s="30"/>
      <c r="Q18" s="30"/>
    </row>
    <row r="19" spans="4:17" ht="13.5" customHeight="1" x14ac:dyDescent="0.15">
      <c r="K19" s="30"/>
      <c r="Q19" s="30"/>
    </row>
    <row r="20" spans="4:17" ht="13.5" customHeight="1" x14ac:dyDescent="0.15">
      <c r="J20" s="21"/>
      <c r="K20" s="30"/>
      <c r="Q20" s="30"/>
    </row>
    <row r="21" spans="4:17" ht="13.5" customHeight="1" x14ac:dyDescent="0.15">
      <c r="K21" s="37"/>
      <c r="Q21" s="30"/>
    </row>
    <row r="22" spans="4:17" ht="13.5" customHeight="1" x14ac:dyDescent="0.15">
      <c r="K22" s="30"/>
      <c r="Q22" s="30"/>
    </row>
    <row r="23" spans="4:17" ht="13.5" customHeight="1" x14ac:dyDescent="0.15">
      <c r="K23" s="30"/>
    </row>
    <row r="24" spans="4:17" ht="13.5" customHeight="1" x14ac:dyDescent="0.15">
      <c r="K24" s="30"/>
      <c r="Q24" s="30"/>
    </row>
    <row r="25" spans="4:17" ht="13.5" customHeight="1" x14ac:dyDescent="0.15">
      <c r="D25" s="113" t="str">
        <f>IF(AND(M16="○",M10="○",M13="○"),"同様の処理であれば、条件を修正するだけでできる。","")</f>
        <v/>
      </c>
      <c r="E25" s="113"/>
      <c r="F25" s="113"/>
      <c r="G25" s="113"/>
      <c r="H25" s="113"/>
      <c r="K25" s="30"/>
      <c r="L25" s="30"/>
      <c r="M25" s="30"/>
      <c r="N25" s="30"/>
      <c r="O25" s="30"/>
      <c r="P25" s="30"/>
      <c r="Q25" s="30"/>
    </row>
    <row r="26" spans="4:17" ht="13.5" customHeight="1" x14ac:dyDescent="0.15">
      <c r="D26" s="113"/>
      <c r="E26" s="113"/>
      <c r="F26" s="113"/>
      <c r="G26" s="113"/>
      <c r="H26" s="113"/>
      <c r="K26" s="30"/>
      <c r="L26" s="30"/>
      <c r="M26" s="30"/>
      <c r="N26" s="30"/>
      <c r="O26" s="30"/>
      <c r="P26" s="30"/>
      <c r="Q26" s="30"/>
    </row>
    <row r="27" spans="4:17" ht="13.5" customHeight="1" x14ac:dyDescent="0.15">
      <c r="D27" s="113"/>
      <c r="E27" s="113"/>
      <c r="F27" s="113"/>
      <c r="G27" s="113"/>
      <c r="H27" s="113"/>
      <c r="K27" s="30"/>
      <c r="L27" s="30"/>
      <c r="M27" s="30"/>
      <c r="N27" s="30"/>
      <c r="O27" s="30"/>
      <c r="P27" s="30"/>
      <c r="Q27" s="30"/>
    </row>
    <row r="28" spans="4:17" ht="13.5" customHeight="1" x14ac:dyDescent="0.15">
      <c r="K28" s="30"/>
      <c r="L28" s="30"/>
      <c r="M28" s="30"/>
      <c r="N28" s="30"/>
      <c r="O28" s="30"/>
      <c r="P28" s="30"/>
      <c r="Q28" s="30"/>
    </row>
    <row r="29" spans="4:17" ht="13.5" customHeight="1" x14ac:dyDescent="0.15">
      <c r="K29" s="30"/>
      <c r="L29" s="30"/>
      <c r="M29" s="30"/>
      <c r="N29" s="30"/>
      <c r="O29" s="30"/>
      <c r="P29" s="30"/>
      <c r="Q29" s="30"/>
    </row>
    <row r="30" spans="4:17" ht="13.5" customHeight="1" x14ac:dyDescent="0.15">
      <c r="E30" s="82"/>
      <c r="K30" s="30"/>
      <c r="L30" s="30"/>
      <c r="M30" s="30"/>
      <c r="N30" s="30"/>
      <c r="O30" s="30"/>
      <c r="P30" s="30"/>
      <c r="Q30" s="30"/>
    </row>
    <row r="31" spans="4:17" x14ac:dyDescent="0.15">
      <c r="E31" s="82"/>
    </row>
  </sheetData>
  <sheetProtection sheet="1" objects="1" scenarios="1"/>
  <mergeCells count="6">
    <mergeCell ref="C1:T1"/>
    <mergeCell ref="D25:H27"/>
    <mergeCell ref="K12:K13"/>
    <mergeCell ref="K9:K10"/>
    <mergeCell ref="K15:K16"/>
    <mergeCell ref="C6:G12"/>
  </mergeCells>
  <phoneticPr fontId="1"/>
  <dataValidations count="1">
    <dataValidation imeMode="on" allowBlank="1" showInputMessage="1" showErrorMessage="1" sqref="K15:K16 K9:K10 K12:K13" xr:uid="{00000000-0002-0000-0A00-000000000000}"/>
  </dataValidations>
  <hyperlinks>
    <hyperlink ref="B1" location="'12'!A1" display="'12'!A1" xr:uid="{00000000-0004-0000-0A00-000000000000}"/>
    <hyperlink ref="A1" location="'10'!A1" display="前へ" xr:uid="{00000000-0004-0000-0A00-000001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1"/>
  <sheetViews>
    <sheetView showGridLines="0" zoomScaleNormal="100" workbookViewId="0">
      <selection activeCell="C2" sqref="C2"/>
    </sheetView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4" width="6.75" style="16" customWidth="1"/>
    <col min="15" max="16384" width="9" style="16"/>
  </cols>
  <sheetData>
    <row r="1" spans="1:17" ht="32.25" thickTop="1" thickBot="1" x14ac:dyDescent="0.2">
      <c r="A1" s="83" t="s">
        <v>91</v>
      </c>
      <c r="B1" s="95" t="str">
        <f>IF(AND(M18="○",M12="○",M15="○"),"次へ","")</f>
        <v/>
      </c>
      <c r="C1" s="123" t="s">
        <v>102</v>
      </c>
      <c r="D1" s="123"/>
      <c r="E1" s="123"/>
      <c r="F1" s="123"/>
      <c r="G1" s="123"/>
      <c r="H1" s="123"/>
      <c r="I1" s="123"/>
      <c r="J1" s="123"/>
      <c r="K1" s="123"/>
      <c r="L1" s="123"/>
      <c r="O1" s="27"/>
      <c r="P1" s="27"/>
      <c r="Q1" s="27"/>
    </row>
    <row r="2" spans="1:17" ht="13.5" customHeight="1" thickTop="1" x14ac:dyDescent="0.15">
      <c r="O2" s="30"/>
      <c r="P2" s="30"/>
      <c r="Q2" s="30"/>
    </row>
    <row r="3" spans="1:17" ht="13.5" customHeight="1" x14ac:dyDescent="0.15">
      <c r="C3" s="85" t="s">
        <v>48</v>
      </c>
      <c r="I3" s="27"/>
      <c r="J3" s="27"/>
      <c r="K3" s="27"/>
      <c r="L3" s="27"/>
      <c r="M3" s="27"/>
      <c r="N3" s="27"/>
      <c r="O3" s="30"/>
      <c r="P3" s="30"/>
      <c r="Q3" s="30"/>
    </row>
    <row r="4" spans="1:17" ht="18.75" customHeight="1" x14ac:dyDescent="0.15">
      <c r="C4" s="86" t="s">
        <v>45</v>
      </c>
      <c r="K4" s="135" t="s">
        <v>47</v>
      </c>
      <c r="L4" s="30"/>
      <c r="M4" s="30"/>
      <c r="N4" s="30"/>
      <c r="O4" s="30"/>
      <c r="P4" s="30"/>
      <c r="Q4" s="30"/>
    </row>
    <row r="5" spans="1:17" ht="18.75" customHeight="1" x14ac:dyDescent="0.15">
      <c r="K5" s="135"/>
      <c r="L5" s="30"/>
      <c r="M5" s="30"/>
      <c r="N5" s="30"/>
      <c r="O5" s="30"/>
      <c r="P5" s="30"/>
      <c r="Q5" s="30"/>
    </row>
    <row r="6" spans="1:17" ht="18.75" customHeight="1" x14ac:dyDescent="0.15">
      <c r="C6" s="119" t="s">
        <v>94</v>
      </c>
      <c r="D6" s="119"/>
      <c r="E6" s="119"/>
      <c r="F6" s="119"/>
      <c r="G6" s="119"/>
      <c r="K6" s="30"/>
      <c r="L6" s="30"/>
      <c r="M6" s="30"/>
      <c r="N6" s="30"/>
      <c r="Q6" s="30"/>
    </row>
    <row r="7" spans="1:17" ht="18.75" customHeight="1" x14ac:dyDescent="0.15">
      <c r="C7" s="119"/>
      <c r="D7" s="119"/>
      <c r="E7" s="119"/>
      <c r="F7" s="119"/>
      <c r="G7" s="119"/>
      <c r="K7" s="30"/>
      <c r="L7" s="30"/>
      <c r="M7" s="39"/>
      <c r="N7" s="30"/>
      <c r="Q7" s="30"/>
    </row>
    <row r="8" spans="1:17" ht="18.75" customHeight="1" x14ac:dyDescent="0.15">
      <c r="C8" s="119"/>
      <c r="D8" s="119"/>
      <c r="E8" s="119"/>
      <c r="F8" s="119"/>
      <c r="G8" s="119"/>
      <c r="K8" s="33"/>
      <c r="Q8" s="30"/>
    </row>
    <row r="9" spans="1:17" ht="18.75" customHeight="1" x14ac:dyDescent="0.15">
      <c r="C9" s="119"/>
      <c r="D9" s="119"/>
      <c r="E9" s="119"/>
      <c r="F9" s="119"/>
      <c r="G9" s="119"/>
      <c r="K9" s="30"/>
      <c r="Q9" s="30"/>
    </row>
    <row r="10" spans="1:17" ht="18.75" customHeight="1" x14ac:dyDescent="0.15">
      <c r="C10" s="119"/>
      <c r="D10" s="119"/>
      <c r="E10" s="119"/>
      <c r="F10" s="119"/>
      <c r="G10" s="119"/>
      <c r="K10" s="30"/>
      <c r="M10" s="48" t="s">
        <v>58</v>
      </c>
      <c r="Q10" s="30"/>
    </row>
    <row r="11" spans="1:17" ht="18.75" customHeight="1" x14ac:dyDescent="0.15">
      <c r="C11" s="119"/>
      <c r="D11" s="119"/>
      <c r="E11" s="119"/>
      <c r="F11" s="119"/>
      <c r="G11" s="119"/>
      <c r="K11" s="132"/>
      <c r="Q11" s="30"/>
    </row>
    <row r="12" spans="1:17" ht="18.75" customHeight="1" x14ac:dyDescent="0.15">
      <c r="C12" s="119"/>
      <c r="D12" s="119"/>
      <c r="E12" s="119"/>
      <c r="F12" s="119"/>
      <c r="G12" s="119"/>
      <c r="K12" s="132"/>
      <c r="M12" s="12" t="str">
        <f>IF(ISERR(FINDB("K≦M",ASC(K11),1)),"","○")</f>
        <v/>
      </c>
      <c r="Q12" s="30"/>
    </row>
    <row r="13" spans="1:17" ht="18.75" customHeight="1" x14ac:dyDescent="0.15">
      <c r="K13" s="30"/>
      <c r="Q13" s="30"/>
    </row>
    <row r="14" spans="1:17" ht="18.75" customHeight="1" x14ac:dyDescent="0.15">
      <c r="K14" s="132"/>
      <c r="Q14" s="30"/>
    </row>
    <row r="15" spans="1:17" ht="18.75" customHeight="1" x14ac:dyDescent="0.15">
      <c r="K15" s="132"/>
      <c r="M15" s="12" t="str">
        <f>IF(ISERR(FINDB("S←S+K",ASC(K14),1)),"","○")</f>
        <v/>
      </c>
      <c r="Q15" s="30"/>
    </row>
    <row r="16" spans="1:17" ht="18.75" customHeight="1" x14ac:dyDescent="0.15">
      <c r="K16" s="34"/>
      <c r="Q16" s="30"/>
    </row>
    <row r="17" spans="4:17" ht="18.75" customHeight="1" x14ac:dyDescent="0.15">
      <c r="K17" s="133"/>
      <c r="Q17" s="30"/>
    </row>
    <row r="18" spans="4:17" ht="18.75" customHeight="1" x14ac:dyDescent="0.15">
      <c r="K18" s="133"/>
      <c r="M18" s="12" t="str">
        <f>IF(ISERR(FINDB("K←K+1",ASC(K17),1)),"","○")</f>
        <v/>
      </c>
      <c r="Q18" s="30"/>
    </row>
    <row r="19" spans="4:17" ht="18.75" customHeight="1" x14ac:dyDescent="0.15">
      <c r="K19" s="36"/>
      <c r="Q19" s="30"/>
    </row>
    <row r="20" spans="4:17" ht="18.75" customHeight="1" x14ac:dyDescent="0.15">
      <c r="K20" s="30"/>
      <c r="Q20" s="30"/>
    </row>
    <row r="21" spans="4:17" ht="18.75" customHeight="1" x14ac:dyDescent="0.15">
      <c r="K21" s="30"/>
      <c r="Q21" s="30"/>
    </row>
    <row r="22" spans="4:17" ht="18.75" customHeight="1" x14ac:dyDescent="0.15">
      <c r="J22" s="21"/>
      <c r="K22" s="30"/>
      <c r="Q22" s="30"/>
    </row>
    <row r="23" spans="4:17" ht="18.75" customHeight="1" x14ac:dyDescent="0.15">
      <c r="K23" s="37"/>
    </row>
    <row r="24" spans="4:17" ht="13.5" customHeight="1" x14ac:dyDescent="0.15">
      <c r="K24" s="30"/>
      <c r="Q24" s="30"/>
    </row>
    <row r="25" spans="4:17" ht="13.5" customHeight="1" x14ac:dyDescent="0.15">
      <c r="D25" s="134" t="str">
        <f>IF(AND(M18="○",M12="○",M15="○"),"入力された値を元に、処理を実行することができる。","")</f>
        <v/>
      </c>
      <c r="E25" s="134"/>
      <c r="F25" s="134"/>
      <c r="G25" s="134"/>
      <c r="H25" s="134"/>
      <c r="K25" s="30"/>
      <c r="O25" s="30"/>
      <c r="P25" s="30"/>
      <c r="Q25" s="30"/>
    </row>
    <row r="26" spans="4:17" ht="13.5" customHeight="1" x14ac:dyDescent="0.15">
      <c r="D26" s="134"/>
      <c r="E26" s="134"/>
      <c r="F26" s="134"/>
      <c r="G26" s="134"/>
      <c r="H26" s="134"/>
      <c r="K26" s="30"/>
      <c r="O26" s="30"/>
      <c r="P26" s="30"/>
      <c r="Q26" s="30"/>
    </row>
    <row r="27" spans="4:17" ht="13.5" customHeight="1" x14ac:dyDescent="0.15">
      <c r="D27" s="134"/>
      <c r="E27" s="134"/>
      <c r="F27" s="134"/>
      <c r="G27" s="134"/>
      <c r="H27" s="134"/>
      <c r="K27" s="30"/>
      <c r="L27" s="30"/>
      <c r="M27" s="30"/>
      <c r="N27" s="30"/>
      <c r="O27" s="30"/>
      <c r="P27" s="30"/>
      <c r="Q27" s="30"/>
    </row>
    <row r="28" spans="4:17" ht="13.5" customHeight="1" x14ac:dyDescent="0.15">
      <c r="K28" s="30"/>
      <c r="L28" s="30"/>
      <c r="M28" s="30"/>
      <c r="N28" s="30"/>
      <c r="O28" s="30"/>
      <c r="P28" s="30"/>
      <c r="Q28" s="30"/>
    </row>
    <row r="29" spans="4:17" ht="13.5" customHeight="1" x14ac:dyDescent="0.15">
      <c r="K29" s="30"/>
      <c r="L29" s="30"/>
      <c r="M29" s="30"/>
      <c r="N29" s="30"/>
      <c r="O29" s="30"/>
      <c r="P29" s="30"/>
    </row>
    <row r="30" spans="4:17" ht="13.5" customHeight="1" x14ac:dyDescent="0.15">
      <c r="E30" s="82"/>
      <c r="K30" s="30"/>
      <c r="L30" s="30"/>
      <c r="M30" s="30"/>
      <c r="N30" s="30"/>
      <c r="O30" s="30"/>
      <c r="P30" s="30"/>
    </row>
    <row r="31" spans="4:17" x14ac:dyDescent="0.15">
      <c r="E31" s="82"/>
    </row>
  </sheetData>
  <sheetProtection sheet="1" objects="1" scenarios="1"/>
  <dataConsolidate/>
  <mergeCells count="7">
    <mergeCell ref="D25:H27"/>
    <mergeCell ref="C6:G12"/>
    <mergeCell ref="C1:L1"/>
    <mergeCell ref="K4:K5"/>
    <mergeCell ref="K11:K12"/>
    <mergeCell ref="K14:K15"/>
    <mergeCell ref="K17:K18"/>
  </mergeCells>
  <phoneticPr fontId="1"/>
  <dataValidations count="1">
    <dataValidation imeMode="on" allowBlank="1" showInputMessage="1" showErrorMessage="1" sqref="K17:K18 K11:K12 K14:K15" xr:uid="{00000000-0002-0000-0B00-000000000000}"/>
  </dataValidations>
  <hyperlinks>
    <hyperlink ref="B1" location="'13'!A1" display="'13'!A1" xr:uid="{00000000-0004-0000-0B00-000000000000}"/>
    <hyperlink ref="A1" location="'11'!A1" display="前へ" xr:uid="{00000000-0004-0000-0B00-000001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1"/>
  <sheetViews>
    <sheetView showGridLines="0" zoomScaleNormal="100" workbookViewId="0">
      <selection activeCell="O12" sqref="O12"/>
    </sheetView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6.75" style="16" customWidth="1"/>
    <col min="13" max="17" width="7.375" style="16" customWidth="1"/>
    <col min="18" max="22" width="9" style="16"/>
    <col min="23" max="23" width="9" style="16" customWidth="1"/>
    <col min="24" max="28" width="9" style="16" hidden="1" customWidth="1"/>
    <col min="29" max="31" width="9" style="16" customWidth="1"/>
    <col min="32" max="16384" width="9" style="16"/>
  </cols>
  <sheetData>
    <row r="1" spans="1:28" ht="32.25" thickTop="1" thickBot="1" x14ac:dyDescent="0.2">
      <c r="A1" s="83" t="s">
        <v>91</v>
      </c>
      <c r="B1" s="95" t="str">
        <f>IF(AND(R22="○",R12="○",R21="○"),"次へ","")</f>
        <v/>
      </c>
      <c r="C1" s="28" t="s">
        <v>100</v>
      </c>
      <c r="D1" s="29"/>
      <c r="E1" s="29"/>
      <c r="F1" s="27"/>
      <c r="G1" s="27"/>
      <c r="H1" s="27"/>
      <c r="O1" s="27"/>
      <c r="P1" s="27"/>
      <c r="Q1" s="27"/>
    </row>
    <row r="2" spans="1:28" ht="13.5" customHeight="1" thickTop="1" x14ac:dyDescent="0.15">
      <c r="O2" s="30"/>
      <c r="P2" s="30"/>
      <c r="Q2" s="30"/>
    </row>
    <row r="3" spans="1:28" ht="13.5" customHeight="1" x14ac:dyDescent="0.15">
      <c r="D3" s="85" t="s">
        <v>49</v>
      </c>
      <c r="I3" s="27"/>
      <c r="J3" s="27"/>
      <c r="K3" s="27"/>
      <c r="L3" s="27"/>
      <c r="M3" s="136" t="s">
        <v>95</v>
      </c>
      <c r="N3" s="136"/>
      <c r="O3" s="136"/>
      <c r="P3" s="136"/>
      <c r="Q3" s="136"/>
      <c r="R3" s="136"/>
      <c r="S3" s="136"/>
    </row>
    <row r="4" spans="1:28" ht="18.75" customHeight="1" x14ac:dyDescent="0.15">
      <c r="D4" s="86" t="s">
        <v>55</v>
      </c>
      <c r="K4" s="135"/>
      <c r="L4" s="30"/>
      <c r="M4" s="136"/>
      <c r="N4" s="136"/>
      <c r="O4" s="136"/>
      <c r="P4" s="136"/>
      <c r="Q4" s="136"/>
      <c r="R4" s="136"/>
      <c r="S4" s="136"/>
    </row>
    <row r="5" spans="1:28" ht="18.75" customHeight="1" x14ac:dyDescent="0.15">
      <c r="K5" s="135"/>
      <c r="L5" s="30"/>
      <c r="M5" s="30"/>
      <c r="N5" s="30"/>
      <c r="O5" s="30"/>
      <c r="P5" s="30"/>
      <c r="Q5" s="30"/>
      <c r="W5" s="27"/>
      <c r="X5" s="27"/>
      <c r="Y5" s="27"/>
      <c r="Z5" s="27"/>
      <c r="AA5" s="27"/>
      <c r="AB5" s="27"/>
    </row>
    <row r="6" spans="1:28" ht="18.75" customHeight="1" x14ac:dyDescent="0.15">
      <c r="D6" s="119" t="s">
        <v>56</v>
      </c>
      <c r="E6" s="119"/>
      <c r="F6" s="119"/>
      <c r="G6" s="119"/>
      <c r="K6" s="30"/>
      <c r="L6" s="30"/>
      <c r="M6" s="30"/>
      <c r="N6" s="30"/>
      <c r="Q6" s="30"/>
      <c r="W6" s="27"/>
      <c r="X6" s="27"/>
      <c r="Y6" s="27"/>
      <c r="Z6" s="27"/>
      <c r="AA6" s="27"/>
      <c r="AB6" s="27"/>
    </row>
    <row r="7" spans="1:28" ht="18.75" customHeight="1" x14ac:dyDescent="0.15">
      <c r="D7" s="119"/>
      <c r="E7" s="119"/>
      <c r="F7" s="119"/>
      <c r="G7" s="119"/>
      <c r="K7" s="30"/>
      <c r="L7" s="30"/>
      <c r="M7" s="39"/>
      <c r="N7" s="30"/>
      <c r="Q7" s="30"/>
      <c r="W7" s="27"/>
      <c r="X7" s="27"/>
      <c r="Y7" s="27"/>
      <c r="Z7" s="27"/>
      <c r="AA7" s="27"/>
      <c r="AB7" s="27"/>
    </row>
    <row r="8" spans="1:28" ht="18.75" customHeight="1" x14ac:dyDescent="0.15">
      <c r="D8" s="119"/>
      <c r="E8" s="119"/>
      <c r="F8" s="119"/>
      <c r="G8" s="119"/>
      <c r="K8" s="33"/>
      <c r="N8" s="52"/>
      <c r="O8" s="52" t="s">
        <v>50</v>
      </c>
      <c r="P8" s="52" t="s">
        <v>42</v>
      </c>
      <c r="Q8" s="53" t="s">
        <v>52</v>
      </c>
      <c r="W8" s="27"/>
      <c r="X8" s="77"/>
      <c r="Y8" s="77" t="s">
        <v>46</v>
      </c>
      <c r="Z8" s="77" t="s">
        <v>51</v>
      </c>
      <c r="AA8" s="77" t="s">
        <v>52</v>
      </c>
      <c r="AB8" s="27"/>
    </row>
    <row r="9" spans="1:28" ht="18.75" customHeight="1" x14ac:dyDescent="0.15">
      <c r="D9" s="119"/>
      <c r="E9" s="119"/>
      <c r="F9" s="119"/>
      <c r="G9" s="119"/>
      <c r="K9" s="30"/>
      <c r="N9" s="52">
        <v>1</v>
      </c>
      <c r="O9" s="52">
        <v>12</v>
      </c>
      <c r="P9" s="52">
        <v>1</v>
      </c>
      <c r="Q9" s="53" t="s">
        <v>54</v>
      </c>
      <c r="W9" s="27"/>
      <c r="X9" s="77">
        <v>1</v>
      </c>
      <c r="Y9" s="77">
        <v>12</v>
      </c>
      <c r="Z9" s="77">
        <v>1</v>
      </c>
      <c r="AA9" s="77" t="s">
        <v>53</v>
      </c>
      <c r="AB9" s="27"/>
    </row>
    <row r="10" spans="1:28" ht="18.75" customHeight="1" x14ac:dyDescent="0.15">
      <c r="D10" s="119"/>
      <c r="E10" s="119"/>
      <c r="F10" s="119"/>
      <c r="G10" s="119"/>
      <c r="K10" s="30"/>
      <c r="N10" s="52">
        <v>2</v>
      </c>
      <c r="O10" s="52">
        <v>12</v>
      </c>
      <c r="P10" s="52">
        <v>2</v>
      </c>
      <c r="Q10" s="53">
        <v>1</v>
      </c>
      <c r="W10" s="27"/>
      <c r="X10" s="77">
        <v>2</v>
      </c>
      <c r="Y10" s="77">
        <v>12</v>
      </c>
      <c r="Z10" s="77">
        <v>2</v>
      </c>
      <c r="AA10" s="77">
        <v>1</v>
      </c>
      <c r="AB10" s="27"/>
    </row>
    <row r="11" spans="1:28" ht="18.75" customHeight="1" x14ac:dyDescent="0.15">
      <c r="D11" s="119"/>
      <c r="E11" s="119"/>
      <c r="F11" s="119"/>
      <c r="G11" s="119"/>
      <c r="K11" s="51"/>
      <c r="N11" s="52">
        <v>3</v>
      </c>
      <c r="O11" s="52">
        <v>12</v>
      </c>
      <c r="P11" s="52">
        <v>3</v>
      </c>
      <c r="Q11" s="53">
        <v>2</v>
      </c>
      <c r="R11" s="23" t="s">
        <v>19</v>
      </c>
      <c r="W11" s="27"/>
      <c r="X11" s="77">
        <v>3</v>
      </c>
      <c r="Y11" s="77">
        <v>12</v>
      </c>
      <c r="Z11" s="77">
        <v>3</v>
      </c>
      <c r="AA11" s="77">
        <v>2</v>
      </c>
      <c r="AB11" s="27"/>
    </row>
    <row r="12" spans="1:28" ht="18.75" customHeight="1" x14ac:dyDescent="0.15">
      <c r="D12" s="119"/>
      <c r="E12" s="119"/>
      <c r="F12" s="119"/>
      <c r="G12" s="119"/>
      <c r="K12" s="51"/>
      <c r="M12" s="20"/>
      <c r="N12" s="52">
        <v>4</v>
      </c>
      <c r="O12" s="72"/>
      <c r="P12" s="72"/>
      <c r="Q12" s="73"/>
      <c r="R12" s="54" t="str">
        <f>IF(AND(O12=Y12,P12=Z12,Q12=AA12),"○","")</f>
        <v/>
      </c>
      <c r="W12" s="27"/>
      <c r="X12" s="77">
        <v>4</v>
      </c>
      <c r="Y12" s="77">
        <v>12</v>
      </c>
      <c r="Z12" s="77">
        <v>4</v>
      </c>
      <c r="AA12" s="77">
        <v>3</v>
      </c>
      <c r="AB12" s="27"/>
    </row>
    <row r="13" spans="1:28" ht="18.75" customHeight="1" x14ac:dyDescent="0.15">
      <c r="K13" s="30"/>
      <c r="N13" s="52">
        <v>5</v>
      </c>
      <c r="O13" s="72"/>
      <c r="P13" s="72"/>
      <c r="Q13" s="73"/>
      <c r="R13" s="54" t="str">
        <f t="shared" ref="R13:R21" si="0">IF(AND(O13=Y13,P13=Z13,Q13=AA13),"○","")</f>
        <v/>
      </c>
      <c r="W13" s="27"/>
      <c r="X13" s="77">
        <v>5</v>
      </c>
      <c r="Y13" s="77">
        <v>12</v>
      </c>
      <c r="Z13" s="77">
        <v>5</v>
      </c>
      <c r="AA13" s="77">
        <v>4</v>
      </c>
      <c r="AB13" s="27"/>
    </row>
    <row r="14" spans="1:28" ht="18.75" customHeight="1" x14ac:dyDescent="0.15">
      <c r="K14" s="30"/>
      <c r="N14" s="52">
        <v>6</v>
      </c>
      <c r="O14" s="72"/>
      <c r="P14" s="72"/>
      <c r="Q14" s="73"/>
      <c r="R14" s="54" t="str">
        <f t="shared" si="0"/>
        <v/>
      </c>
      <c r="W14" s="27"/>
      <c r="X14" s="77">
        <v>6</v>
      </c>
      <c r="Y14" s="77">
        <v>12</v>
      </c>
      <c r="Z14" s="77">
        <v>6</v>
      </c>
      <c r="AA14" s="77">
        <v>4</v>
      </c>
      <c r="AB14" s="27"/>
    </row>
    <row r="15" spans="1:28" ht="18.75" customHeight="1" x14ac:dyDescent="0.15">
      <c r="K15" s="50"/>
      <c r="N15" s="52">
        <v>7</v>
      </c>
      <c r="O15" s="72"/>
      <c r="P15" s="72"/>
      <c r="Q15" s="73"/>
      <c r="R15" s="54" t="str">
        <f t="shared" si="0"/>
        <v/>
      </c>
      <c r="W15" s="27"/>
      <c r="X15" s="77">
        <v>7</v>
      </c>
      <c r="Y15" s="77">
        <v>12</v>
      </c>
      <c r="Z15" s="77">
        <v>7</v>
      </c>
      <c r="AA15" s="77">
        <v>6</v>
      </c>
      <c r="AB15" s="27"/>
    </row>
    <row r="16" spans="1:28" ht="18.75" customHeight="1" x14ac:dyDescent="0.15">
      <c r="K16" s="51"/>
      <c r="M16" s="20"/>
      <c r="N16" s="52">
        <v>8</v>
      </c>
      <c r="O16" s="72"/>
      <c r="P16" s="72"/>
      <c r="Q16" s="73"/>
      <c r="R16" s="54" t="str">
        <f t="shared" si="0"/>
        <v/>
      </c>
      <c r="W16" s="27"/>
      <c r="X16" s="77">
        <v>8</v>
      </c>
      <c r="Y16" s="77">
        <v>12</v>
      </c>
      <c r="Z16" s="77">
        <v>8</v>
      </c>
      <c r="AA16" s="77">
        <v>6</v>
      </c>
      <c r="AB16" s="27"/>
    </row>
    <row r="17" spans="4:28" ht="18.75" customHeight="1" x14ac:dyDescent="0.15">
      <c r="K17" s="34"/>
      <c r="N17" s="52">
        <v>9</v>
      </c>
      <c r="O17" s="72"/>
      <c r="P17" s="72"/>
      <c r="Q17" s="73"/>
      <c r="R17" s="54" t="str">
        <f t="shared" si="0"/>
        <v/>
      </c>
      <c r="W17" s="27"/>
      <c r="X17" s="77">
        <v>9</v>
      </c>
      <c r="Y17" s="77">
        <v>12</v>
      </c>
      <c r="Z17" s="77">
        <v>9</v>
      </c>
      <c r="AA17" s="77">
        <v>6</v>
      </c>
      <c r="AB17" s="27"/>
    </row>
    <row r="18" spans="4:28" ht="18.75" customHeight="1" x14ac:dyDescent="0.15">
      <c r="K18" s="35"/>
      <c r="N18" s="52">
        <v>10</v>
      </c>
      <c r="O18" s="72"/>
      <c r="P18" s="72"/>
      <c r="Q18" s="73"/>
      <c r="R18" s="54" t="str">
        <f t="shared" si="0"/>
        <v/>
      </c>
      <c r="W18" s="27"/>
      <c r="X18" s="77">
        <v>10</v>
      </c>
      <c r="Y18" s="77">
        <v>12</v>
      </c>
      <c r="Z18" s="77">
        <v>10</v>
      </c>
      <c r="AA18" s="77">
        <v>6</v>
      </c>
      <c r="AB18" s="27"/>
    </row>
    <row r="19" spans="4:28" ht="18.75" customHeight="1" x14ac:dyDescent="0.15">
      <c r="K19" s="35"/>
      <c r="M19" s="20"/>
      <c r="N19" s="52">
        <v>11</v>
      </c>
      <c r="O19" s="72"/>
      <c r="P19" s="72"/>
      <c r="Q19" s="73"/>
      <c r="R19" s="54" t="str">
        <f t="shared" si="0"/>
        <v/>
      </c>
      <c r="W19" s="27"/>
      <c r="X19" s="77">
        <v>11</v>
      </c>
      <c r="Y19" s="77">
        <v>12</v>
      </c>
      <c r="Z19" s="77">
        <v>11</v>
      </c>
      <c r="AA19" s="77">
        <v>6</v>
      </c>
      <c r="AB19" s="27"/>
    </row>
    <row r="20" spans="4:28" ht="18.75" customHeight="1" x14ac:dyDescent="0.15">
      <c r="K20" s="35"/>
      <c r="N20" s="52">
        <v>12</v>
      </c>
      <c r="O20" s="72"/>
      <c r="P20" s="72"/>
      <c r="Q20" s="73"/>
      <c r="R20" s="54" t="str">
        <f t="shared" si="0"/>
        <v/>
      </c>
      <c r="W20" s="27"/>
      <c r="X20" s="77">
        <v>12</v>
      </c>
      <c r="Y20" s="77">
        <v>12</v>
      </c>
      <c r="Z20" s="77">
        <v>12</v>
      </c>
      <c r="AA20" s="77">
        <v>6</v>
      </c>
      <c r="AB20" s="27"/>
    </row>
    <row r="21" spans="4:28" ht="18.75" customHeight="1" x14ac:dyDescent="0.15">
      <c r="K21" s="30"/>
      <c r="N21" s="52">
        <v>13</v>
      </c>
      <c r="O21" s="72"/>
      <c r="P21" s="72"/>
      <c r="Q21" s="73"/>
      <c r="R21" s="54" t="str">
        <f t="shared" si="0"/>
        <v/>
      </c>
      <c r="W21" s="27"/>
      <c r="X21" s="77">
        <v>13</v>
      </c>
      <c r="Y21" s="77">
        <v>12</v>
      </c>
      <c r="Z21" s="77">
        <v>13</v>
      </c>
      <c r="AA21" s="77">
        <v>12</v>
      </c>
      <c r="AB21" s="27"/>
    </row>
    <row r="22" spans="4:28" ht="18.75" customHeight="1" x14ac:dyDescent="0.15">
      <c r="K22" s="30"/>
      <c r="N22" s="52">
        <v>14</v>
      </c>
      <c r="O22" s="74"/>
      <c r="P22" s="72"/>
      <c r="Q22" s="75"/>
      <c r="R22" s="54" t="str">
        <f>IF(AND(O22=Y22,P22=Z22,OR(Q22=12,Q22=AA22)),"○","")</f>
        <v/>
      </c>
      <c r="W22" s="27"/>
      <c r="X22" s="77">
        <v>14</v>
      </c>
      <c r="Y22" s="77" t="s">
        <v>53</v>
      </c>
      <c r="Z22" s="77" t="s">
        <v>53</v>
      </c>
      <c r="AA22" s="77" t="s">
        <v>53</v>
      </c>
      <c r="AB22" s="27"/>
    </row>
    <row r="23" spans="4:28" ht="18.75" customHeight="1" x14ac:dyDescent="0.15">
      <c r="K23" s="37"/>
      <c r="W23" s="27"/>
      <c r="X23" s="27"/>
      <c r="Y23" s="27"/>
      <c r="Z23" s="27"/>
      <c r="AA23" s="27"/>
      <c r="AB23" s="27"/>
    </row>
    <row r="24" spans="4:28" ht="13.5" customHeight="1" x14ac:dyDescent="0.15">
      <c r="K24" s="30"/>
      <c r="Q24" s="30"/>
    </row>
    <row r="25" spans="4:28" ht="13.5" customHeight="1" x14ac:dyDescent="0.15">
      <c r="D25" s="113" t="str">
        <f>IF(AND(R21="○",R22="○"),"手順が明確化されているので、手順を追うことができる。","")</f>
        <v/>
      </c>
      <c r="E25" s="113"/>
      <c r="F25" s="113"/>
      <c r="G25" s="113"/>
      <c r="H25" s="113"/>
      <c r="K25" s="30"/>
      <c r="O25" s="30"/>
      <c r="P25" s="30"/>
      <c r="Q25" s="30"/>
    </row>
    <row r="26" spans="4:28" ht="13.5" customHeight="1" x14ac:dyDescent="0.15">
      <c r="D26" s="113"/>
      <c r="E26" s="113"/>
      <c r="F26" s="113"/>
      <c r="G26" s="113"/>
      <c r="H26" s="113"/>
      <c r="K26" s="30"/>
      <c r="O26" s="30"/>
      <c r="P26" s="30"/>
      <c r="Q26" s="30"/>
    </row>
    <row r="27" spans="4:28" ht="13.5" customHeight="1" x14ac:dyDescent="0.15">
      <c r="D27" s="113"/>
      <c r="E27" s="113"/>
      <c r="F27" s="113"/>
      <c r="G27" s="113"/>
      <c r="H27" s="113"/>
      <c r="K27" s="30"/>
      <c r="L27" s="30"/>
      <c r="M27" s="30"/>
      <c r="N27" s="30"/>
      <c r="O27" s="30"/>
      <c r="P27" s="30"/>
      <c r="Q27" s="30"/>
    </row>
    <row r="28" spans="4:28" ht="13.5" customHeight="1" x14ac:dyDescent="0.15">
      <c r="K28" s="30"/>
      <c r="L28" s="30"/>
      <c r="M28" s="30"/>
      <c r="N28" s="30"/>
      <c r="O28" s="30"/>
      <c r="P28" s="30"/>
      <c r="Q28" s="30"/>
    </row>
    <row r="29" spans="4:28" ht="13.5" customHeight="1" x14ac:dyDescent="0.15">
      <c r="K29" s="30"/>
      <c r="L29" s="30"/>
      <c r="M29" s="30"/>
      <c r="N29" s="30"/>
      <c r="O29" s="30"/>
      <c r="P29" s="30"/>
    </row>
    <row r="30" spans="4:28" ht="13.5" customHeight="1" x14ac:dyDescent="0.15">
      <c r="E30" s="82"/>
      <c r="K30" s="30"/>
      <c r="L30" s="30"/>
      <c r="M30" s="30"/>
      <c r="N30" s="30"/>
      <c r="O30" s="30"/>
      <c r="P30" s="30"/>
    </row>
    <row r="31" spans="4:28" x14ac:dyDescent="0.15">
      <c r="E31" s="82"/>
    </row>
  </sheetData>
  <sheetProtection sheet="1" objects="1" scenarios="1"/>
  <mergeCells count="4">
    <mergeCell ref="K4:K5"/>
    <mergeCell ref="D6:G12"/>
    <mergeCell ref="D25:H27"/>
    <mergeCell ref="M3:S4"/>
  </mergeCells>
  <phoneticPr fontId="1"/>
  <dataValidations count="1">
    <dataValidation imeMode="off" allowBlank="1" showInputMessage="1" showErrorMessage="1" sqref="O12:Q22" xr:uid="{00000000-0002-0000-0C00-000000000000}"/>
  </dataValidations>
  <hyperlinks>
    <hyperlink ref="B1" location="'14'!A1" display="'14'!A1" xr:uid="{00000000-0004-0000-0C00-000000000000}"/>
    <hyperlink ref="A1" location="'12'!A1" display="前へ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1"/>
  <sheetViews>
    <sheetView showGridLines="0" zoomScaleNormal="100" workbookViewId="0">
      <selection activeCell="M25" sqref="M25:P26"/>
    </sheetView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6.75" style="16" customWidth="1"/>
    <col min="13" max="17" width="7.375" style="16" customWidth="1"/>
    <col min="18" max="16384" width="9" style="16"/>
  </cols>
  <sheetData>
    <row r="1" spans="1:27" ht="32.25" thickTop="1" thickBot="1" x14ac:dyDescent="0.2">
      <c r="A1" s="83" t="s">
        <v>91</v>
      </c>
      <c r="B1" s="95" t="str">
        <f>IF(D25="","","次へ")</f>
        <v/>
      </c>
      <c r="C1" s="137" t="s">
        <v>99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</row>
    <row r="2" spans="1:27" ht="13.5" customHeight="1" thickTop="1" x14ac:dyDescent="0.15">
      <c r="O2" s="30"/>
      <c r="P2" s="30"/>
      <c r="Q2" s="30"/>
    </row>
    <row r="3" spans="1:27" ht="13.5" customHeight="1" x14ac:dyDescent="0.15">
      <c r="D3" s="85" t="s">
        <v>49</v>
      </c>
      <c r="I3" s="27"/>
      <c r="J3" s="27"/>
      <c r="K3" s="27"/>
      <c r="L3" s="27"/>
      <c r="M3" s="50"/>
      <c r="N3" s="50"/>
      <c r="O3" s="50"/>
      <c r="P3" s="50"/>
      <c r="Q3" s="50"/>
      <c r="R3" s="50"/>
    </row>
    <row r="4" spans="1:27" ht="18.75" customHeight="1" x14ac:dyDescent="0.15">
      <c r="D4" s="86" t="s">
        <v>55</v>
      </c>
      <c r="K4" s="135"/>
      <c r="L4" s="30"/>
      <c r="M4" s="50"/>
      <c r="N4" s="50"/>
      <c r="O4" s="50"/>
      <c r="P4" s="50"/>
      <c r="Q4" s="50"/>
      <c r="R4" s="50"/>
    </row>
    <row r="5" spans="1:27" ht="18.75" customHeight="1" x14ac:dyDescent="0.15">
      <c r="K5" s="135"/>
      <c r="L5" s="30"/>
      <c r="M5" s="30"/>
      <c r="N5" s="30"/>
      <c r="O5" s="30"/>
      <c r="P5" s="30"/>
      <c r="Q5" s="30"/>
    </row>
    <row r="6" spans="1:27" ht="18.75" customHeight="1" x14ac:dyDescent="0.15">
      <c r="D6" s="122"/>
      <c r="E6" s="122"/>
      <c r="F6" s="122"/>
      <c r="G6" s="122"/>
      <c r="K6" s="30"/>
      <c r="L6" s="30"/>
      <c r="M6" s="30"/>
      <c r="N6" s="30"/>
      <c r="Q6" s="30"/>
    </row>
    <row r="7" spans="1:27" ht="18.75" customHeight="1" x14ac:dyDescent="0.15">
      <c r="D7" s="122"/>
      <c r="E7" s="122"/>
      <c r="F7" s="122"/>
      <c r="G7" s="122"/>
      <c r="K7" s="30"/>
      <c r="L7" s="30"/>
      <c r="M7" s="49"/>
      <c r="N7" s="30"/>
      <c r="Q7" s="30"/>
    </row>
    <row r="8" spans="1:27" ht="18.75" customHeight="1" x14ac:dyDescent="0.15">
      <c r="D8" s="122"/>
      <c r="E8" s="122"/>
      <c r="F8" s="122"/>
      <c r="G8" s="122"/>
      <c r="K8" s="33"/>
      <c r="N8" s="56"/>
      <c r="O8" s="56"/>
      <c r="P8" s="56"/>
      <c r="Q8" s="57"/>
      <c r="R8" s="58"/>
    </row>
    <row r="9" spans="1:27" ht="18.75" customHeight="1" x14ac:dyDescent="0.15">
      <c r="D9" s="122"/>
      <c r="E9" s="122"/>
      <c r="F9" s="122"/>
      <c r="G9" s="122"/>
      <c r="K9" s="30"/>
      <c r="N9" s="56"/>
      <c r="O9" s="56"/>
      <c r="P9" s="56"/>
      <c r="Q9" s="57"/>
      <c r="R9" s="58"/>
    </row>
    <row r="10" spans="1:27" ht="18.75" customHeight="1" x14ac:dyDescent="0.15">
      <c r="D10" s="122"/>
      <c r="E10" s="122"/>
      <c r="F10" s="122"/>
      <c r="G10" s="122"/>
      <c r="K10" s="30"/>
      <c r="N10" s="56"/>
      <c r="O10" s="56"/>
      <c r="P10" s="56"/>
      <c r="Q10" s="57"/>
      <c r="R10" s="58"/>
    </row>
    <row r="11" spans="1:27" ht="18.75" customHeight="1" x14ac:dyDescent="0.15">
      <c r="D11" s="122"/>
      <c r="E11" s="122"/>
      <c r="F11" s="122"/>
      <c r="G11" s="122"/>
      <c r="K11" s="51"/>
      <c r="N11" s="56"/>
      <c r="O11" s="56"/>
      <c r="P11" s="56"/>
      <c r="Q11" s="57"/>
      <c r="R11" s="19"/>
    </row>
    <row r="12" spans="1:27" ht="18.75" customHeight="1" x14ac:dyDescent="0.15">
      <c r="D12" s="122"/>
      <c r="E12" s="122"/>
      <c r="F12" s="122"/>
      <c r="G12" s="122"/>
      <c r="K12" s="51"/>
      <c r="M12" s="20"/>
      <c r="N12" s="56"/>
      <c r="O12" s="56"/>
      <c r="P12" s="56"/>
      <c r="Q12" s="57"/>
      <c r="R12" s="59"/>
    </row>
    <row r="13" spans="1:27" ht="18.75" customHeight="1" x14ac:dyDescent="0.15">
      <c r="K13" s="30"/>
      <c r="N13" s="56"/>
      <c r="O13" s="56"/>
      <c r="P13" s="56"/>
      <c r="Q13" s="57"/>
      <c r="R13" s="59"/>
    </row>
    <row r="14" spans="1:27" ht="18.75" customHeight="1" x14ac:dyDescent="0.15">
      <c r="K14" s="30"/>
      <c r="N14" s="56"/>
      <c r="O14" s="56"/>
      <c r="P14" s="56"/>
      <c r="Q14" s="57"/>
      <c r="R14" s="59"/>
    </row>
    <row r="15" spans="1:27" ht="18.75" customHeight="1" x14ac:dyDescent="0.15">
      <c r="K15" s="50"/>
      <c r="N15" s="56"/>
      <c r="O15" s="56"/>
      <c r="P15" s="56"/>
      <c r="Q15" s="57"/>
      <c r="R15" s="59"/>
    </row>
    <row r="16" spans="1:27" ht="18.75" customHeight="1" x14ac:dyDescent="0.15">
      <c r="K16" s="51"/>
      <c r="M16" s="20"/>
      <c r="N16" s="56"/>
      <c r="O16" s="56"/>
      <c r="P16" s="56"/>
      <c r="Q16" s="57"/>
      <c r="R16" s="59"/>
    </row>
    <row r="17" spans="4:18" ht="18.75" customHeight="1" x14ac:dyDescent="0.15">
      <c r="K17" s="34"/>
      <c r="N17" s="56"/>
      <c r="O17" s="56"/>
      <c r="P17" s="56"/>
      <c r="Q17" s="57"/>
      <c r="R17" s="59"/>
    </row>
    <row r="18" spans="4:18" ht="18.75" customHeight="1" x14ac:dyDescent="0.15">
      <c r="K18" s="35"/>
      <c r="N18" s="56"/>
      <c r="O18" s="56"/>
      <c r="P18" s="56"/>
      <c r="Q18" s="57"/>
      <c r="R18" s="59"/>
    </row>
    <row r="19" spans="4:18" ht="18.75" customHeight="1" x14ac:dyDescent="0.15">
      <c r="K19" s="35"/>
      <c r="M19" s="20"/>
      <c r="N19" s="56"/>
      <c r="O19" s="56"/>
      <c r="P19" s="56"/>
      <c r="Q19" s="57"/>
      <c r="R19" s="59"/>
    </row>
    <row r="20" spans="4:18" ht="18.75" customHeight="1" x14ac:dyDescent="0.15">
      <c r="K20" s="35"/>
      <c r="N20" s="56"/>
      <c r="O20" s="56"/>
      <c r="P20" s="56"/>
      <c r="Q20" s="57"/>
      <c r="R20" s="59"/>
    </row>
    <row r="21" spans="4:18" ht="18.75" customHeight="1" x14ac:dyDescent="0.15">
      <c r="K21" s="30"/>
      <c r="N21" s="56"/>
      <c r="O21" s="56"/>
      <c r="P21" s="56"/>
      <c r="Q21" s="57"/>
      <c r="R21" s="59"/>
    </row>
    <row r="22" spans="4:18" ht="18.75" customHeight="1" x14ac:dyDescent="0.15">
      <c r="K22" s="30"/>
      <c r="L22" s="144" t="s">
        <v>96</v>
      </c>
      <c r="M22" s="144"/>
      <c r="N22" s="144"/>
      <c r="O22" s="144"/>
      <c r="P22" s="144"/>
      <c r="Q22" s="144"/>
      <c r="R22" s="59"/>
    </row>
    <row r="23" spans="4:18" ht="18.75" customHeight="1" x14ac:dyDescent="0.15">
      <c r="K23" s="37"/>
      <c r="L23" s="144"/>
      <c r="M23" s="144"/>
      <c r="N23" s="144"/>
      <c r="O23" s="144"/>
      <c r="P23" s="144"/>
      <c r="Q23" s="144"/>
    </row>
    <row r="24" spans="4:18" ht="13.5" customHeight="1" x14ac:dyDescent="0.15">
      <c r="K24" s="30"/>
      <c r="L24" s="144"/>
      <c r="M24" s="144"/>
      <c r="N24" s="144"/>
      <c r="O24" s="144"/>
      <c r="P24" s="144"/>
      <c r="Q24" s="144"/>
    </row>
    <row r="25" spans="4:18" ht="13.5" customHeight="1" x14ac:dyDescent="0.15">
      <c r="D25" s="113" t="str">
        <f>IF(ISERR(FINDB("素数",M25,1)),"","入力された値が素数であるかを判別することができる。")</f>
        <v/>
      </c>
      <c r="E25" s="113"/>
      <c r="F25" s="113"/>
      <c r="G25" s="113"/>
      <c r="H25" s="113"/>
      <c r="K25" s="30"/>
      <c r="M25" s="138"/>
      <c r="N25" s="139"/>
      <c r="O25" s="139"/>
      <c r="P25" s="140"/>
      <c r="Q25" s="145" t="str">
        <f>IF(ISERR(FINDB("素数",M25,1)),"","○")</f>
        <v/>
      </c>
    </row>
    <row r="26" spans="4:18" ht="13.5" customHeight="1" x14ac:dyDescent="0.15">
      <c r="D26" s="113"/>
      <c r="E26" s="113"/>
      <c r="F26" s="113"/>
      <c r="G26" s="113"/>
      <c r="H26" s="113"/>
      <c r="K26" s="30"/>
      <c r="M26" s="141"/>
      <c r="N26" s="142"/>
      <c r="O26" s="142"/>
      <c r="P26" s="143"/>
      <c r="Q26" s="145"/>
    </row>
    <row r="27" spans="4:18" ht="13.5" customHeight="1" x14ac:dyDescent="0.15">
      <c r="D27" s="113"/>
      <c r="E27" s="113"/>
      <c r="F27" s="113"/>
      <c r="G27" s="113"/>
      <c r="H27" s="113"/>
      <c r="K27" s="30"/>
      <c r="L27" s="30"/>
      <c r="M27" s="30"/>
      <c r="N27" s="30"/>
      <c r="O27" s="30"/>
      <c r="P27" s="30"/>
      <c r="Q27" s="30"/>
    </row>
    <row r="28" spans="4:18" ht="13.5" customHeight="1" x14ac:dyDescent="0.15">
      <c r="K28" s="30"/>
      <c r="L28" s="30"/>
      <c r="M28" s="30"/>
      <c r="N28" s="30"/>
      <c r="O28" s="30"/>
      <c r="P28" s="30"/>
      <c r="Q28" s="30"/>
    </row>
    <row r="29" spans="4:18" ht="13.5" customHeight="1" x14ac:dyDescent="0.15">
      <c r="K29" s="30"/>
      <c r="L29" s="30"/>
      <c r="M29" s="30"/>
      <c r="N29" s="30"/>
      <c r="O29" s="30"/>
      <c r="P29" s="30"/>
    </row>
    <row r="30" spans="4:18" ht="13.5" customHeight="1" x14ac:dyDescent="0.15">
      <c r="E30" s="82"/>
      <c r="K30" s="30"/>
      <c r="L30" s="30"/>
      <c r="M30" s="30"/>
      <c r="N30" s="30"/>
      <c r="O30" s="30"/>
      <c r="P30" s="30"/>
    </row>
    <row r="31" spans="4:18" x14ac:dyDescent="0.15">
      <c r="E31" s="82"/>
    </row>
  </sheetData>
  <sheetProtection sheet="1" objects="1" scenarios="1"/>
  <mergeCells count="7">
    <mergeCell ref="C1:AA1"/>
    <mergeCell ref="K4:K5"/>
    <mergeCell ref="D6:G12"/>
    <mergeCell ref="D25:H27"/>
    <mergeCell ref="M25:P26"/>
    <mergeCell ref="L22:Q24"/>
    <mergeCell ref="Q25:Q26"/>
  </mergeCells>
  <phoneticPr fontId="1"/>
  <dataValidations count="1">
    <dataValidation imeMode="on" allowBlank="1" showInputMessage="1" showErrorMessage="1" sqref="M25:P26" xr:uid="{00000000-0002-0000-0D00-000000000000}"/>
  </dataValidations>
  <hyperlinks>
    <hyperlink ref="B1" location="'15'!A1" display="'15'!A1" xr:uid="{00000000-0004-0000-0D00-000000000000}"/>
    <hyperlink ref="A1" location="'13'!A1" display="前へ" xr:uid="{00000000-0004-0000-0D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1"/>
  <sheetViews>
    <sheetView showGridLines="0" zoomScaleNormal="100" workbookViewId="0">
      <selection activeCell="B1" sqref="B1"/>
    </sheetView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6.75" style="16" customWidth="1"/>
    <col min="13" max="17" width="7.375" style="16" customWidth="1"/>
    <col min="18" max="16384" width="9" style="16"/>
  </cols>
  <sheetData>
    <row r="1" spans="1:18" ht="32.25" thickTop="1" thickBot="1" x14ac:dyDescent="0.2">
      <c r="A1" s="83" t="s">
        <v>91</v>
      </c>
      <c r="B1" s="84" t="str">
        <f>IF(D25="","","次へ")</f>
        <v/>
      </c>
      <c r="C1" s="137" t="s">
        <v>98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61"/>
    </row>
    <row r="2" spans="1:18" ht="13.5" customHeight="1" thickTop="1" x14ac:dyDescent="0.15">
      <c r="O2" s="30"/>
      <c r="P2" s="30"/>
      <c r="Q2" s="30"/>
    </row>
    <row r="3" spans="1:18" ht="13.5" customHeight="1" x14ac:dyDescent="0.15">
      <c r="D3" s="85" t="s">
        <v>49</v>
      </c>
      <c r="I3" s="27"/>
      <c r="J3" s="27"/>
      <c r="K3" s="27"/>
      <c r="L3" s="144" t="s">
        <v>59</v>
      </c>
      <c r="M3" s="147"/>
      <c r="N3" s="147"/>
      <c r="O3" s="147"/>
      <c r="P3" s="147"/>
      <c r="Q3" s="147"/>
      <c r="R3" s="50"/>
    </row>
    <row r="4" spans="1:18" ht="18.75" customHeight="1" x14ac:dyDescent="0.15">
      <c r="D4" s="86" t="s">
        <v>55</v>
      </c>
      <c r="K4" s="135"/>
      <c r="L4" s="147"/>
      <c r="M4" s="147"/>
      <c r="N4" s="147"/>
      <c r="O4" s="147"/>
      <c r="P4" s="147"/>
      <c r="Q4" s="147"/>
      <c r="R4" s="50"/>
    </row>
    <row r="5" spans="1:18" ht="18.75" customHeight="1" x14ac:dyDescent="0.15">
      <c r="K5" s="135"/>
      <c r="M5" s="138"/>
      <c r="N5" s="139"/>
      <c r="O5" s="139"/>
      <c r="P5" s="140"/>
      <c r="Q5" s="148" t="str">
        <f>IF(D25="","","○")</f>
        <v/>
      </c>
    </row>
    <row r="6" spans="1:18" ht="18.75" customHeight="1" x14ac:dyDescent="0.15">
      <c r="D6" s="122"/>
      <c r="E6" s="122"/>
      <c r="F6" s="122"/>
      <c r="G6" s="122"/>
      <c r="K6" s="30"/>
      <c r="M6" s="141"/>
      <c r="N6" s="142"/>
      <c r="O6" s="142"/>
      <c r="P6" s="143"/>
      <c r="Q6" s="148"/>
    </row>
    <row r="7" spans="1:18" ht="18.75" customHeight="1" x14ac:dyDescent="0.15">
      <c r="D7" s="122"/>
      <c r="E7" s="122"/>
      <c r="F7" s="122"/>
      <c r="G7" s="122"/>
      <c r="K7" s="30"/>
      <c r="L7" s="30"/>
      <c r="M7" s="30"/>
      <c r="N7" s="30"/>
      <c r="O7" s="30"/>
      <c r="P7" s="30"/>
      <c r="Q7" s="30"/>
    </row>
    <row r="8" spans="1:18" ht="18.75" customHeight="1" x14ac:dyDescent="0.15">
      <c r="D8" s="122"/>
      <c r="E8" s="122"/>
      <c r="F8" s="122"/>
      <c r="G8" s="122"/>
      <c r="K8" s="33"/>
      <c r="N8" s="56"/>
      <c r="O8" s="56"/>
      <c r="P8" s="56"/>
      <c r="Q8" s="57"/>
      <c r="R8" s="58"/>
    </row>
    <row r="9" spans="1:18" ht="18.75" customHeight="1" x14ac:dyDescent="0.15">
      <c r="D9" s="122"/>
      <c r="E9" s="122"/>
      <c r="F9" s="122"/>
      <c r="G9" s="122"/>
      <c r="K9" s="30"/>
      <c r="N9" s="56"/>
      <c r="O9" s="56"/>
      <c r="P9" s="56"/>
      <c r="Q9" s="57"/>
      <c r="R9" s="58"/>
    </row>
    <row r="10" spans="1:18" ht="18.75" customHeight="1" x14ac:dyDescent="0.15">
      <c r="D10" s="122"/>
      <c r="E10" s="122"/>
      <c r="F10" s="122"/>
      <c r="G10" s="122"/>
      <c r="K10" s="30"/>
      <c r="N10" s="56"/>
      <c r="O10" s="56"/>
      <c r="P10" s="56"/>
      <c r="Q10" s="57"/>
      <c r="R10" s="58"/>
    </row>
    <row r="11" spans="1:18" ht="18.75" customHeight="1" x14ac:dyDescent="0.15">
      <c r="D11" s="122"/>
      <c r="E11" s="122"/>
      <c r="F11" s="122"/>
      <c r="G11" s="122"/>
      <c r="K11" s="51"/>
      <c r="N11" s="56"/>
      <c r="O11" s="56"/>
      <c r="P11" s="56"/>
      <c r="Q11" s="57"/>
      <c r="R11" s="19"/>
    </row>
    <row r="12" spans="1:18" ht="18.75" customHeight="1" x14ac:dyDescent="0.15">
      <c r="D12" s="122"/>
      <c r="E12" s="122"/>
      <c r="F12" s="122"/>
      <c r="G12" s="122"/>
      <c r="K12" s="51"/>
      <c r="M12" s="20"/>
      <c r="N12" s="56"/>
      <c r="O12" s="56"/>
      <c r="P12" s="56"/>
      <c r="Q12" s="57"/>
      <c r="R12" s="59"/>
    </row>
    <row r="13" spans="1:18" ht="18.75" customHeight="1" x14ac:dyDescent="0.15">
      <c r="K13" s="30"/>
      <c r="N13" s="56"/>
      <c r="O13" s="56"/>
      <c r="P13" s="56"/>
      <c r="Q13" s="57"/>
      <c r="R13" s="59"/>
    </row>
    <row r="14" spans="1:18" ht="18.75" customHeight="1" x14ac:dyDescent="0.15">
      <c r="K14" s="30"/>
      <c r="N14" s="56"/>
      <c r="O14" s="56"/>
      <c r="P14" s="56"/>
      <c r="Q14" s="57"/>
      <c r="R14" s="59"/>
    </row>
    <row r="15" spans="1:18" ht="18.75" customHeight="1" x14ac:dyDescent="0.15">
      <c r="K15" s="50"/>
      <c r="N15" s="56"/>
      <c r="O15" s="56"/>
      <c r="P15" s="56"/>
      <c r="Q15" s="57"/>
      <c r="R15" s="59"/>
    </row>
    <row r="16" spans="1:18" ht="18.75" customHeight="1" x14ac:dyDescent="0.15">
      <c r="K16" s="51"/>
      <c r="M16" s="20"/>
      <c r="N16" s="56"/>
      <c r="O16" s="56"/>
      <c r="P16" s="56"/>
      <c r="Q16" s="57"/>
      <c r="R16" s="59"/>
    </row>
    <row r="17" spans="4:18" ht="18.75" customHeight="1" x14ac:dyDescent="0.15">
      <c r="K17" s="34"/>
      <c r="N17" s="56"/>
      <c r="O17" s="56"/>
      <c r="P17" s="56"/>
      <c r="Q17" s="57"/>
      <c r="R17" s="59"/>
    </row>
    <row r="18" spans="4:18" ht="18.75" customHeight="1" x14ac:dyDescent="0.15">
      <c r="K18" s="35"/>
      <c r="N18" s="56"/>
      <c r="O18" s="56"/>
      <c r="P18" s="56"/>
      <c r="Q18" s="57"/>
      <c r="R18" s="59"/>
    </row>
    <row r="19" spans="4:18" ht="18.75" customHeight="1" x14ac:dyDescent="0.15">
      <c r="K19" s="35"/>
      <c r="M19" s="20"/>
      <c r="N19" s="56"/>
      <c r="O19" s="56"/>
      <c r="P19" s="56"/>
      <c r="Q19" s="57"/>
      <c r="R19" s="59"/>
    </row>
    <row r="20" spans="4:18" ht="18.75" customHeight="1" x14ac:dyDescent="0.15">
      <c r="K20" s="35"/>
      <c r="N20" s="56"/>
      <c r="O20" s="56"/>
      <c r="P20" s="56"/>
      <c r="Q20" s="57"/>
      <c r="R20" s="59"/>
    </row>
    <row r="21" spans="4:18" ht="18.75" customHeight="1" x14ac:dyDescent="0.15">
      <c r="K21" s="30"/>
      <c r="N21" s="56"/>
      <c r="O21" s="56"/>
      <c r="P21" s="56"/>
      <c r="Q21" s="57"/>
      <c r="R21" s="59"/>
    </row>
    <row r="22" spans="4:18" ht="18.75" customHeight="1" x14ac:dyDescent="0.15">
      <c r="K22" s="30"/>
      <c r="N22" s="56"/>
      <c r="O22" s="19"/>
      <c r="P22" s="19"/>
      <c r="Q22" s="60"/>
      <c r="R22" s="59"/>
    </row>
    <row r="23" spans="4:18" ht="18.75" customHeight="1" x14ac:dyDescent="0.15">
      <c r="K23" s="37"/>
    </row>
    <row r="24" spans="4:18" ht="13.5" customHeight="1" x14ac:dyDescent="0.15">
      <c r="K24" s="30"/>
    </row>
    <row r="25" spans="4:18" ht="13.5" customHeight="1" x14ac:dyDescent="0.15">
      <c r="D25" s="113" t="str">
        <f>IF(OR(ISERR(FINDB("素数",M5)),AND(ISERR(FINDB("T以下の",ASC(M5))),ISERR(FINDB("入力値以下の",M5)))),"","複雑な処理もフローチャートで書いておけば他の人が見ても理解できる。")</f>
        <v/>
      </c>
      <c r="E25" s="113"/>
      <c r="F25" s="113"/>
      <c r="G25" s="113"/>
      <c r="H25" s="62"/>
      <c r="K25" s="30"/>
    </row>
    <row r="26" spans="4:18" ht="13.5" customHeight="1" x14ac:dyDescent="0.15">
      <c r="D26" s="113"/>
      <c r="E26" s="113"/>
      <c r="F26" s="113"/>
      <c r="G26" s="113"/>
      <c r="H26" s="62"/>
      <c r="K26" s="30"/>
    </row>
    <row r="27" spans="4:18" ht="13.5" customHeight="1" x14ac:dyDescent="0.15">
      <c r="D27" s="113"/>
      <c r="E27" s="113"/>
      <c r="F27" s="113"/>
      <c r="G27" s="113"/>
      <c r="H27" s="62"/>
      <c r="K27" s="30"/>
    </row>
    <row r="28" spans="4:18" ht="13.5" customHeight="1" x14ac:dyDescent="0.15">
      <c r="K28" s="30"/>
      <c r="L28" s="30"/>
      <c r="M28" s="30"/>
      <c r="N28" s="30"/>
      <c r="O28" s="30"/>
      <c r="P28" s="30"/>
      <c r="Q28" s="30"/>
    </row>
    <row r="29" spans="4:18" ht="13.5" customHeight="1" x14ac:dyDescent="0.15">
      <c r="K29" s="30"/>
      <c r="L29" s="30"/>
      <c r="M29" s="30"/>
      <c r="N29" s="30"/>
      <c r="O29" s="30"/>
      <c r="P29" s="30"/>
    </row>
    <row r="30" spans="4:18" ht="13.5" customHeight="1" x14ac:dyDescent="0.15">
      <c r="E30" s="146"/>
      <c r="K30" s="30"/>
      <c r="L30" s="30"/>
      <c r="M30" s="30"/>
      <c r="N30" s="30"/>
      <c r="O30" s="30"/>
      <c r="P30" s="30"/>
    </row>
    <row r="31" spans="4:18" x14ac:dyDescent="0.15">
      <c r="E31" s="146"/>
    </row>
  </sheetData>
  <sheetProtection sheet="1" objects="1" scenarios="1"/>
  <mergeCells count="8">
    <mergeCell ref="E30:E31"/>
    <mergeCell ref="D25:G27"/>
    <mergeCell ref="C1:Q1"/>
    <mergeCell ref="K4:K5"/>
    <mergeCell ref="D6:G12"/>
    <mergeCell ref="L3:Q4"/>
    <mergeCell ref="M5:P6"/>
    <mergeCell ref="Q5:Q6"/>
  </mergeCells>
  <phoneticPr fontId="1"/>
  <dataValidations count="1">
    <dataValidation imeMode="on" allowBlank="1" showInputMessage="1" showErrorMessage="1" sqref="M5:P6" xr:uid="{00000000-0002-0000-0E00-000000000000}"/>
  </dataValidations>
  <hyperlinks>
    <hyperlink ref="B1" location="'16'!A1" display="'16'!A1" xr:uid="{00000000-0004-0000-0E00-000000000000}"/>
    <hyperlink ref="A1" location="'14'!A1" display="前へ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1"/>
  <sheetViews>
    <sheetView showGridLines="0" zoomScaleNormal="100" workbookViewId="0">
      <selection activeCell="C6" sqref="C6"/>
    </sheetView>
  </sheetViews>
  <sheetFormatPr defaultColWidth="9" defaultRowHeight="13.5" x14ac:dyDescent="0.15"/>
  <cols>
    <col min="3" max="4" width="9" style="16"/>
    <col min="5" max="5" width="17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6.75" style="16" customWidth="1"/>
    <col min="13" max="17" width="7.375" style="16" customWidth="1"/>
    <col min="18" max="16384" width="9" style="16"/>
  </cols>
  <sheetData>
    <row r="1" spans="1:18" ht="32.25" thickTop="1" thickBot="1" x14ac:dyDescent="0.2">
      <c r="A1" s="83" t="s">
        <v>91</v>
      </c>
      <c r="B1" s="84" t="str">
        <f>IF(AND(M18="○",M12="○",M15="○"),"次へ","")</f>
        <v/>
      </c>
      <c r="C1" s="91" t="s">
        <v>97</v>
      </c>
      <c r="D1" s="55"/>
      <c r="E1" s="55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13.5" customHeight="1" thickTop="1" x14ac:dyDescent="0.15">
      <c r="O2" s="30"/>
      <c r="P2" s="30"/>
      <c r="Q2" s="30"/>
    </row>
    <row r="3" spans="1:18" ht="13.5" customHeight="1" x14ac:dyDescent="0.15">
      <c r="D3" s="85" t="s">
        <v>75</v>
      </c>
      <c r="I3" s="27"/>
      <c r="J3" s="27"/>
      <c r="K3" s="27"/>
      <c r="L3" s="64"/>
      <c r="M3" s="64"/>
      <c r="N3" s="64"/>
      <c r="O3" s="64"/>
      <c r="P3" s="64"/>
      <c r="Q3" s="64"/>
      <c r="R3" s="50"/>
    </row>
    <row r="4" spans="1:18" ht="18.75" customHeight="1" x14ac:dyDescent="0.15">
      <c r="D4" s="86" t="s">
        <v>76</v>
      </c>
      <c r="K4" s="135"/>
      <c r="L4" s="64"/>
      <c r="M4" s="64"/>
      <c r="N4" s="64"/>
      <c r="O4" s="64"/>
      <c r="P4" s="64"/>
      <c r="Q4" s="64"/>
      <c r="R4" s="50"/>
    </row>
    <row r="5" spans="1:18" ht="18.75" customHeight="1" x14ac:dyDescent="0.15">
      <c r="D5" s="86"/>
      <c r="K5" s="135"/>
      <c r="L5" s="65"/>
      <c r="M5" s="66"/>
      <c r="N5" s="66"/>
      <c r="O5" s="66"/>
      <c r="P5" s="66"/>
      <c r="Q5" s="67"/>
    </row>
    <row r="6" spans="1:18" ht="18.75" customHeight="1" x14ac:dyDescent="0.15">
      <c r="D6" s="87" t="s">
        <v>78</v>
      </c>
      <c r="E6" s="63"/>
      <c r="F6" s="63"/>
      <c r="G6" s="63"/>
      <c r="K6" s="30"/>
      <c r="L6" s="65"/>
      <c r="M6" s="66"/>
      <c r="N6" s="66"/>
      <c r="O6" s="66"/>
      <c r="P6" s="66"/>
      <c r="Q6" s="67"/>
    </row>
    <row r="7" spans="1:18" ht="18.75" customHeight="1" x14ac:dyDescent="0.15">
      <c r="D7" s="87" t="s">
        <v>92</v>
      </c>
      <c r="E7" s="63"/>
      <c r="F7" s="63"/>
      <c r="G7" s="63"/>
      <c r="K7" s="30"/>
      <c r="L7" s="30"/>
      <c r="M7" s="30"/>
      <c r="N7" s="30"/>
      <c r="O7" s="30"/>
      <c r="P7" s="30"/>
      <c r="Q7" s="30"/>
    </row>
    <row r="8" spans="1:18" ht="18.75" customHeight="1" x14ac:dyDescent="0.15">
      <c r="D8" s="87" t="s">
        <v>86</v>
      </c>
      <c r="E8" s="63"/>
      <c r="F8" s="63"/>
      <c r="G8" s="63"/>
      <c r="K8" s="33"/>
      <c r="N8" s="56"/>
      <c r="O8" s="56"/>
      <c r="P8" s="56"/>
      <c r="Q8" s="57"/>
      <c r="R8" s="58"/>
    </row>
    <row r="9" spans="1:18" ht="18.75" customHeight="1" x14ac:dyDescent="0.15">
      <c r="D9" s="63"/>
      <c r="E9" s="63"/>
      <c r="F9" s="63"/>
      <c r="G9" s="63"/>
      <c r="K9" s="30"/>
      <c r="N9" s="56"/>
      <c r="O9" s="56"/>
      <c r="P9" s="56"/>
      <c r="Q9" s="57"/>
      <c r="R9" s="58"/>
    </row>
    <row r="10" spans="1:18" ht="18.75" customHeight="1" x14ac:dyDescent="0.15">
      <c r="D10" s="63"/>
      <c r="E10" s="63"/>
      <c r="F10" s="63"/>
      <c r="G10" s="63"/>
      <c r="K10" s="30"/>
      <c r="N10" s="56"/>
      <c r="O10" s="56"/>
      <c r="P10" s="56"/>
      <c r="Q10" s="57"/>
      <c r="R10" s="58"/>
    </row>
    <row r="11" spans="1:18" ht="18.75" customHeight="1" x14ac:dyDescent="0.15">
      <c r="D11" s="63"/>
      <c r="E11" s="63"/>
      <c r="F11" s="63"/>
      <c r="G11" s="63"/>
      <c r="K11" s="51"/>
      <c r="N11" s="56"/>
      <c r="O11" s="56"/>
      <c r="P11" s="56"/>
      <c r="Q11" s="57"/>
      <c r="R11" s="19"/>
    </row>
    <row r="12" spans="1:18" ht="18.75" customHeight="1" x14ac:dyDescent="0.15">
      <c r="D12" s="63"/>
      <c r="E12" s="63"/>
      <c r="F12" s="63"/>
      <c r="G12" s="63"/>
      <c r="K12" s="51"/>
      <c r="M12" s="20"/>
      <c r="N12" s="56"/>
      <c r="O12" s="56"/>
      <c r="P12" s="56"/>
      <c r="Q12" s="57"/>
      <c r="R12" s="59"/>
    </row>
    <row r="13" spans="1:18" ht="18.75" customHeight="1" thickBot="1" x14ac:dyDescent="0.2">
      <c r="K13" s="30"/>
      <c r="N13" s="56"/>
      <c r="O13" s="56"/>
      <c r="P13" s="56"/>
      <c r="Q13" s="57"/>
      <c r="R13" s="59"/>
    </row>
    <row r="14" spans="1:18" ht="18.75" customHeight="1" thickTop="1" thickBot="1" x14ac:dyDescent="0.2">
      <c r="D14" s="150" t="s">
        <v>77</v>
      </c>
      <c r="E14" s="151"/>
      <c r="K14" s="30"/>
      <c r="N14" s="56"/>
      <c r="O14" s="56"/>
      <c r="P14" s="56"/>
      <c r="Q14" s="57"/>
      <c r="R14" s="59"/>
    </row>
    <row r="15" spans="1:18" ht="18.75" customHeight="1" thickTop="1" thickBot="1" x14ac:dyDescent="0.2">
      <c r="D15" s="151"/>
      <c r="E15" s="151"/>
      <c r="K15" s="50"/>
      <c r="N15" s="56"/>
      <c r="O15" s="56"/>
      <c r="P15" s="56"/>
      <c r="Q15" s="57"/>
      <c r="R15" s="59"/>
    </row>
    <row r="16" spans="1:18" ht="18.75" customHeight="1" thickTop="1" x14ac:dyDescent="0.15">
      <c r="K16" s="51"/>
      <c r="M16" s="20"/>
      <c r="N16" s="56"/>
      <c r="O16" s="56"/>
      <c r="P16" s="56"/>
      <c r="Q16" s="57"/>
      <c r="R16" s="59"/>
    </row>
    <row r="17" spans="4:18" ht="18.75" customHeight="1" x14ac:dyDescent="0.15">
      <c r="K17" s="34"/>
      <c r="N17" s="56"/>
      <c r="O17" s="56"/>
      <c r="P17" s="56"/>
      <c r="Q17" s="57"/>
      <c r="R17" s="59"/>
    </row>
    <row r="18" spans="4:18" ht="18.75" customHeight="1" x14ac:dyDescent="0.15">
      <c r="K18" s="35"/>
      <c r="N18" s="56"/>
      <c r="O18" s="56"/>
      <c r="P18" s="56"/>
      <c r="Q18" s="57"/>
      <c r="R18" s="59"/>
    </row>
    <row r="19" spans="4:18" ht="18.75" customHeight="1" x14ac:dyDescent="0.15">
      <c r="K19" s="35"/>
      <c r="M19" s="20"/>
      <c r="N19" s="56"/>
      <c r="O19" s="56"/>
      <c r="P19" s="56"/>
      <c r="Q19" s="57"/>
      <c r="R19" s="59"/>
    </row>
    <row r="20" spans="4:18" ht="18.75" customHeight="1" x14ac:dyDescent="0.15">
      <c r="K20" s="35"/>
      <c r="N20" s="56"/>
      <c r="O20" s="56"/>
      <c r="P20" s="56"/>
      <c r="Q20" s="57"/>
      <c r="R20" s="59"/>
    </row>
    <row r="21" spans="4:18" ht="18.75" customHeight="1" x14ac:dyDescent="0.15">
      <c r="K21" s="30"/>
      <c r="N21" s="56"/>
      <c r="O21" s="56"/>
      <c r="P21" s="56"/>
      <c r="Q21" s="57"/>
      <c r="R21" s="59"/>
    </row>
    <row r="22" spans="4:18" ht="18.75" customHeight="1" x14ac:dyDescent="0.15">
      <c r="K22" s="30"/>
      <c r="N22" s="56"/>
      <c r="O22" s="19"/>
      <c r="P22" s="19"/>
      <c r="Q22" s="60"/>
      <c r="R22" s="59"/>
    </row>
    <row r="23" spans="4:18" ht="18.75" customHeight="1" x14ac:dyDescent="0.15">
      <c r="K23" s="37"/>
    </row>
    <row r="24" spans="4:18" ht="13.5" customHeight="1" x14ac:dyDescent="0.15">
      <c r="K24" s="30"/>
    </row>
    <row r="25" spans="4:18" ht="13.5" customHeight="1" x14ac:dyDescent="0.15">
      <c r="D25" s="62" t="str">
        <f>IF(OR(ISERR(FINDB("素数",M5)),AND(ISERR(FINDB("T以下の",ASC(M5))),ISERR(FINDB("入力値以下の",M5)))),"","複雑な処理もフローチャートで書いておけば他の人が見ても理解できる。")</f>
        <v/>
      </c>
      <c r="E25" s="62"/>
      <c r="F25" s="62"/>
      <c r="G25" s="62"/>
      <c r="H25" s="62"/>
      <c r="K25" s="30"/>
    </row>
    <row r="26" spans="4:18" ht="13.5" customHeight="1" x14ac:dyDescent="0.15">
      <c r="D26" s="62"/>
      <c r="E26" s="62"/>
      <c r="F26" s="62"/>
      <c r="G26" s="62"/>
      <c r="H26" s="62"/>
      <c r="K26" s="30"/>
    </row>
    <row r="27" spans="4:18" ht="13.5" customHeight="1" x14ac:dyDescent="0.15">
      <c r="D27" s="62"/>
      <c r="E27" s="62"/>
      <c r="F27" s="62"/>
      <c r="G27" s="62"/>
      <c r="H27" s="62"/>
      <c r="K27" s="30"/>
    </row>
    <row r="28" spans="4:18" ht="13.5" customHeight="1" x14ac:dyDescent="0.15">
      <c r="K28" s="30"/>
      <c r="L28" s="30"/>
      <c r="M28" s="30"/>
      <c r="N28" s="30"/>
      <c r="O28" s="30"/>
      <c r="P28" s="30"/>
      <c r="Q28" s="30"/>
    </row>
    <row r="29" spans="4:18" ht="13.5" customHeight="1" x14ac:dyDescent="0.15">
      <c r="K29" s="30"/>
      <c r="L29" s="30"/>
      <c r="M29" s="30"/>
      <c r="N29" s="30"/>
      <c r="O29" s="30"/>
      <c r="P29" s="30"/>
    </row>
    <row r="30" spans="4:18" ht="13.5" customHeight="1" x14ac:dyDescent="0.15">
      <c r="E30" s="149" t="s">
        <v>21</v>
      </c>
      <c r="K30" s="30"/>
      <c r="L30" s="30"/>
      <c r="M30" s="30"/>
      <c r="N30" s="30"/>
      <c r="O30" s="30"/>
      <c r="P30" s="30"/>
    </row>
    <row r="31" spans="4:18" x14ac:dyDescent="0.15">
      <c r="E31" s="149"/>
    </row>
  </sheetData>
  <sheetProtection sheet="1" objects="1" scenarios="1"/>
  <mergeCells count="3">
    <mergeCell ref="K4:K5"/>
    <mergeCell ref="E30:E31"/>
    <mergeCell ref="D14:E15"/>
  </mergeCells>
  <phoneticPr fontId="1"/>
  <conditionalFormatting sqref="E30:E31">
    <cfRule type="expression" dxfId="0" priority="1">
      <formula>$D$25&lt;&gt;""</formula>
    </cfRule>
  </conditionalFormatting>
  <hyperlinks>
    <hyperlink ref="D14:E15" r:id="rId1" display="アルゴロジック" xr:uid="{00000000-0004-0000-0F00-000000000000}"/>
    <hyperlink ref="B1" location="'12'!A1" display="'12'!A1" xr:uid="{00000000-0004-0000-0F00-000001000000}"/>
    <hyperlink ref="A1" location="'15'!A1" display="前へ" xr:uid="{00000000-0004-0000-0F00-000002000000}"/>
  </hyperlink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D6:Q35"/>
  <sheetViews>
    <sheetView workbookViewId="0">
      <selection activeCell="D18" sqref="D18"/>
    </sheetView>
  </sheetViews>
  <sheetFormatPr defaultRowHeight="13.5" x14ac:dyDescent="0.15"/>
  <cols>
    <col min="17" max="17" width="9" style="15"/>
  </cols>
  <sheetData>
    <row r="6" spans="4:6" ht="25.5" x14ac:dyDescent="0.15">
      <c r="D6" s="14" t="s">
        <v>0</v>
      </c>
      <c r="E6" s="14" t="s">
        <v>1</v>
      </c>
      <c r="F6" s="14" t="s">
        <v>2</v>
      </c>
    </row>
    <row r="7" spans="4:6" ht="25.5" x14ac:dyDescent="0.15">
      <c r="D7" s="2"/>
      <c r="E7" s="14" t="s">
        <v>3</v>
      </c>
      <c r="F7" s="14" t="s">
        <v>4</v>
      </c>
    </row>
    <row r="8" spans="4:6" ht="25.5" x14ac:dyDescent="0.15">
      <c r="D8" s="2"/>
      <c r="E8" s="14" t="s">
        <v>5</v>
      </c>
      <c r="F8" s="14" t="s">
        <v>6</v>
      </c>
    </row>
    <row r="9" spans="4:6" ht="25.5" x14ac:dyDescent="0.15">
      <c r="D9" s="2"/>
      <c r="E9" s="14" t="s">
        <v>7</v>
      </c>
      <c r="F9" s="14" t="s">
        <v>8</v>
      </c>
    </row>
    <row r="10" spans="4:6" ht="25.5" x14ac:dyDescent="0.15">
      <c r="D10" s="2"/>
      <c r="E10" s="14" t="s">
        <v>9</v>
      </c>
      <c r="F10" s="14" t="s">
        <v>10</v>
      </c>
    </row>
    <row r="11" spans="4:6" ht="25.5" x14ac:dyDescent="0.15">
      <c r="D11" s="2"/>
      <c r="E11" s="152" t="s">
        <v>11</v>
      </c>
      <c r="F11" s="14" t="s">
        <v>12</v>
      </c>
    </row>
    <row r="12" spans="4:6" ht="25.5" x14ac:dyDescent="0.15">
      <c r="D12" s="2"/>
      <c r="E12" s="152"/>
      <c r="F12" s="14" t="s">
        <v>13</v>
      </c>
    </row>
    <row r="13" spans="4:6" ht="25.5" x14ac:dyDescent="0.15">
      <c r="D13" s="2"/>
      <c r="E13" s="14" t="s">
        <v>14</v>
      </c>
      <c r="F13" s="14" t="s">
        <v>15</v>
      </c>
    </row>
    <row r="35" s="15" customFormat="1" x14ac:dyDescent="0.15"/>
  </sheetData>
  <mergeCells count="1">
    <mergeCell ref="E11:E1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"/>
  <sheetViews>
    <sheetView showGridLines="0" zoomScaleNormal="100" workbookViewId="0"/>
  </sheetViews>
  <sheetFormatPr defaultRowHeight="13.5" x14ac:dyDescent="0.15"/>
  <cols>
    <col min="5" max="5" width="23.75" customWidth="1"/>
  </cols>
  <sheetData>
    <row r="1" spans="1:26" ht="32.25" thickTop="1" thickBot="1" x14ac:dyDescent="0.2">
      <c r="A1" s="83" t="s">
        <v>91</v>
      </c>
      <c r="B1" s="84" t="str">
        <f>IF(AND(G17="○",G19="○",G21="○"),"次へ","")</f>
        <v/>
      </c>
      <c r="C1" s="112" t="s">
        <v>67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25" thickTop="1" x14ac:dyDescent="0.15"/>
    <row r="3" spans="1:26" ht="14.25" x14ac:dyDescent="0.15">
      <c r="D3" s="80" t="s">
        <v>23</v>
      </c>
    </row>
    <row r="4" spans="1:26" ht="14.25" x14ac:dyDescent="0.15">
      <c r="D4" s="81" t="s">
        <v>24</v>
      </c>
    </row>
    <row r="5" spans="1:26" ht="14.25" x14ac:dyDescent="0.15">
      <c r="D5" s="81"/>
    </row>
    <row r="6" spans="1:26" ht="14.25" x14ac:dyDescent="0.15">
      <c r="D6" s="81" t="s">
        <v>25</v>
      </c>
    </row>
    <row r="7" spans="1:26" ht="14.25" x14ac:dyDescent="0.15">
      <c r="D7" s="81" t="s">
        <v>16</v>
      </c>
    </row>
    <row r="8" spans="1:26" ht="14.25" x14ac:dyDescent="0.15">
      <c r="D8" s="81" t="s">
        <v>17</v>
      </c>
    </row>
    <row r="9" spans="1:26" ht="14.25" x14ac:dyDescent="0.15">
      <c r="D9" s="81" t="s">
        <v>18</v>
      </c>
    </row>
    <row r="10" spans="1:26" ht="14.25" x14ac:dyDescent="0.15">
      <c r="D10" s="81"/>
    </row>
    <row r="11" spans="1:26" ht="14.25" x14ac:dyDescent="0.15">
      <c r="D11" s="81" t="s">
        <v>20</v>
      </c>
    </row>
    <row r="16" spans="1:26" ht="25.5" customHeight="1" x14ac:dyDescent="0.15">
      <c r="G16" s="3" t="s">
        <v>19</v>
      </c>
    </row>
    <row r="17" spans="5:15" ht="51" customHeight="1" x14ac:dyDescent="0.15">
      <c r="E17" s="68"/>
      <c r="G17" s="12" t="str">
        <f>IF(OR(ISERR(FINDB("500ml",ASC(E17),1)),ISERR(FINDB("4分",ASC(E17),1)),ISERR(FINDB("沸騰",E17,1))),"","○")</f>
        <v/>
      </c>
      <c r="H17" s="111" t="str">
        <f>IF(OR(ISERR(FINDB("丼",ASC(E17),1)),ISERR(FINDB("スープ",E17,1))),"","×　一般的に最初の手順は①として最初に示されています")</f>
        <v/>
      </c>
    </row>
    <row r="18" spans="5:15" ht="25.5" customHeight="1" x14ac:dyDescent="0.15"/>
    <row r="19" spans="5:15" ht="51" customHeight="1" x14ac:dyDescent="0.15">
      <c r="E19" s="68"/>
      <c r="G19" s="12" t="str">
        <f>IF(OR(ISERR(FINDB("スープ",E19,1)),ISERR(FINDB("丼",E19,1))),"","○")</f>
        <v/>
      </c>
      <c r="I19" s="113" t="str">
        <f>IF(AND(G17="○",G19="○",G21="○"),"人間なら、この程度でできるが、機械に指示するならもう少し細かく説明する必要がある。","")</f>
        <v/>
      </c>
      <c r="J19" s="113"/>
      <c r="K19" s="113"/>
      <c r="L19" s="113"/>
      <c r="M19" s="113"/>
      <c r="N19" s="113"/>
      <c r="O19" s="113"/>
    </row>
    <row r="20" spans="5:15" ht="25.5" customHeight="1" x14ac:dyDescent="0.15"/>
    <row r="21" spans="5:15" ht="51" customHeight="1" x14ac:dyDescent="0.15">
      <c r="E21" s="68"/>
      <c r="G21" s="12" t="str">
        <f>IF(OR(AND(ISERR(FINDB("移",E21,1)),ISERR(FINDB("うつ",E21,1))),ISERR(FINDB("丼",E21,1)),ISERR(FINDB("混ぜ",E21,1))),"","○")</f>
        <v/>
      </c>
      <c r="I21" s="82"/>
      <c r="J21" s="82"/>
    </row>
    <row r="22" spans="5:15" ht="25.5" customHeight="1" x14ac:dyDescent="0.15"/>
  </sheetData>
  <sheetProtection sheet="1" objects="1" scenarios="1"/>
  <mergeCells count="2">
    <mergeCell ref="C1:Z1"/>
    <mergeCell ref="I19:O19"/>
  </mergeCells>
  <phoneticPr fontId="1"/>
  <dataValidations count="1">
    <dataValidation imeMode="on" allowBlank="1" showInputMessage="1" showErrorMessage="1" sqref="E17 E21 E19" xr:uid="{00000000-0002-0000-0100-000000000000}"/>
  </dataValidations>
  <hyperlinks>
    <hyperlink ref="B1" location="'03'!A1" display="'03'!A1" xr:uid="{00000000-0004-0000-0100-000000000000}"/>
    <hyperlink ref="A1" location="'01'!A1" display="前へ" xr:uid="{00000000-0004-0000-01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showGridLines="0" zoomScaleNormal="100" workbookViewId="0">
      <selection activeCell="K18" sqref="K18"/>
    </sheetView>
  </sheetViews>
  <sheetFormatPr defaultRowHeight="13.5" x14ac:dyDescent="0.15"/>
  <cols>
    <col min="5" max="5" width="23.75" customWidth="1"/>
    <col min="9" max="9" width="18.375" customWidth="1"/>
    <col min="10" max="10" width="6.25" customWidth="1"/>
    <col min="11" max="11" width="18.375" customWidth="1"/>
  </cols>
  <sheetData>
    <row r="1" spans="1:16" ht="32.25" thickTop="1" thickBot="1" x14ac:dyDescent="0.2">
      <c r="A1" s="83" t="s">
        <v>91</v>
      </c>
      <c r="B1" s="84" t="str">
        <f>IF(AND(M10="○",M15="○",M18="○"),"次へ","")</f>
        <v/>
      </c>
      <c r="C1" s="112" t="s">
        <v>68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14.25" thickTop="1" x14ac:dyDescent="0.15"/>
    <row r="3" spans="1:16" ht="13.5" customHeight="1" x14ac:dyDescent="0.15">
      <c r="D3" t="s">
        <v>26</v>
      </c>
    </row>
    <row r="4" spans="1:16" ht="13.5" customHeight="1" thickBot="1" x14ac:dyDescent="0.2">
      <c r="D4" t="s">
        <v>27</v>
      </c>
    </row>
    <row r="5" spans="1:16" ht="39.950000000000003" customHeight="1" thickTop="1" thickBot="1" x14ac:dyDescent="0.2">
      <c r="D5" s="114" t="s">
        <v>35</v>
      </c>
      <c r="E5" s="114"/>
      <c r="F5" s="114"/>
      <c r="G5" s="114"/>
      <c r="K5" s="4" t="s">
        <v>28</v>
      </c>
    </row>
    <row r="6" spans="1:16" ht="13.5" customHeight="1" thickTop="1" thickBot="1" x14ac:dyDescent="0.2">
      <c r="D6" s="114"/>
      <c r="E6" s="114"/>
      <c r="F6" s="114"/>
      <c r="G6" s="114"/>
    </row>
    <row r="7" spans="1:16" ht="39.950000000000003" customHeight="1" thickTop="1" thickBot="1" x14ac:dyDescent="0.2">
      <c r="D7" s="114"/>
      <c r="E7" s="114"/>
      <c r="F7" s="114"/>
      <c r="G7" s="114"/>
      <c r="K7" s="11" t="s">
        <v>83</v>
      </c>
      <c r="M7" s="71" t="str">
        <f>IF(ISERR(FINDB("火",K7,1)),"","○")</f>
        <v>○</v>
      </c>
    </row>
    <row r="8" spans="1:16" ht="13.5" customHeight="1" thickTop="1" x14ac:dyDescent="0.15">
      <c r="D8" s="114"/>
      <c r="E8" s="114"/>
      <c r="F8" s="114"/>
      <c r="G8" s="114"/>
    </row>
    <row r="9" spans="1:16" ht="13.5" customHeight="1" thickBot="1" x14ac:dyDescent="0.2">
      <c r="D9" s="114"/>
      <c r="E9" s="114"/>
      <c r="F9" s="114"/>
      <c r="G9" s="114"/>
      <c r="M9" s="3" t="s">
        <v>19</v>
      </c>
    </row>
    <row r="10" spans="1:16" ht="39.950000000000003" customHeight="1" thickTop="1" thickBot="1" x14ac:dyDescent="0.2">
      <c r="I10" s="5" t="s">
        <v>33</v>
      </c>
      <c r="J10" s="7" t="s">
        <v>29</v>
      </c>
      <c r="K10" s="68"/>
      <c r="M10" s="12" t="str">
        <f>IF(ISERR(FINDB("沸騰",K10,1)),"","○")</f>
        <v/>
      </c>
    </row>
    <row r="11" spans="1:16" ht="13.5" customHeight="1" thickTop="1" x14ac:dyDescent="0.15">
      <c r="K11" s="6" t="s">
        <v>31</v>
      </c>
    </row>
    <row r="12" spans="1:16" ht="13.5" customHeight="1" thickBot="1" x14ac:dyDescent="0.2"/>
    <row r="13" spans="1:16" ht="39.950000000000003" customHeight="1" thickTop="1" thickBot="1" x14ac:dyDescent="0.2">
      <c r="K13" s="5" t="s">
        <v>32</v>
      </c>
      <c r="M13" s="12"/>
    </row>
    <row r="14" spans="1:16" ht="13.5" customHeight="1" thickTop="1" x14ac:dyDescent="0.15"/>
    <row r="15" spans="1:16" ht="39.950000000000003" customHeight="1" x14ac:dyDescent="0.15">
      <c r="K15" s="68"/>
      <c r="M15" s="12" t="str">
        <f>IF(OR(ISERR(FINDB("スープ",K15,1)),ISERR(FINDB("丼",K15,1))),"","○")</f>
        <v/>
      </c>
    </row>
    <row r="16" spans="1:16" ht="13.5" customHeight="1" x14ac:dyDescent="0.15"/>
    <row r="17" spans="5:14" ht="13.5" customHeight="1" thickBot="1" x14ac:dyDescent="0.2"/>
    <row r="18" spans="5:14" ht="39.950000000000003" customHeight="1" thickTop="1" thickBot="1" x14ac:dyDescent="0.2">
      <c r="I18" s="5" t="s">
        <v>33</v>
      </c>
      <c r="J18" s="7" t="s">
        <v>29</v>
      </c>
      <c r="K18" s="69"/>
      <c r="M18" s="12" t="str">
        <f>IF(ISERR(FINDB("4分",ASC(K18),1)),"","○")</f>
        <v/>
      </c>
      <c r="N18" s="111" t="str">
        <f>IF(AND(ISERR(FINDB("ゆであが",ASC(K18),1)),ISERR(FINDB("ゆで上がり",ASC(K18),1))),"","×　数値等の明確で単純な方法で判断を指示してください")</f>
        <v/>
      </c>
    </row>
    <row r="19" spans="5:14" ht="13.5" customHeight="1" thickTop="1" x14ac:dyDescent="0.15">
      <c r="K19" s="6" t="s">
        <v>30</v>
      </c>
    </row>
    <row r="20" spans="5:14" ht="13.5" customHeight="1" thickBot="1" x14ac:dyDescent="0.2"/>
    <row r="21" spans="5:14" ht="39.950000000000003" customHeight="1" thickTop="1" thickBot="1" x14ac:dyDescent="0.2">
      <c r="E21" s="113" t="str">
        <f>IF(AND(M7="○",M10="○",M15="○",M18="○"),"実際は沸騰を判断するのにセンサーを利用するなど、外部からの入力によって制御がおこなわれることになる。","")</f>
        <v/>
      </c>
      <c r="F21" s="113"/>
      <c r="G21" s="113"/>
      <c r="H21" s="113"/>
      <c r="I21" s="113"/>
      <c r="K21" s="5" t="s">
        <v>34</v>
      </c>
    </row>
    <row r="22" spans="5:14" ht="13.5" customHeight="1" thickTop="1" x14ac:dyDescent="0.15"/>
    <row r="23" spans="5:14" ht="13.5" customHeight="1" x14ac:dyDescent="0.15"/>
    <row r="24" spans="5:14" ht="13.5" customHeight="1" x14ac:dyDescent="0.15">
      <c r="E24" s="82"/>
    </row>
    <row r="25" spans="5:14" ht="13.5" customHeight="1" x14ac:dyDescent="0.15">
      <c r="E25" s="82"/>
    </row>
    <row r="26" spans="5:14" ht="13.5" customHeight="1" x14ac:dyDescent="0.15">
      <c r="E26" s="9"/>
    </row>
    <row r="27" spans="5:14" x14ac:dyDescent="0.15">
      <c r="E27" s="9"/>
    </row>
    <row r="29" spans="5:14" ht="21" x14ac:dyDescent="0.15">
      <c r="F29" s="8"/>
    </row>
  </sheetData>
  <sheetProtection sheet="1" objects="1" scenarios="1"/>
  <mergeCells count="3">
    <mergeCell ref="E21:I21"/>
    <mergeCell ref="D5:G9"/>
    <mergeCell ref="C1:P1"/>
  </mergeCells>
  <phoneticPr fontId="1"/>
  <dataValidations count="1">
    <dataValidation imeMode="on" allowBlank="1" showInputMessage="1" showErrorMessage="1" sqref="K10 K18 K15" xr:uid="{00000000-0002-0000-0200-000000000000}"/>
  </dataValidations>
  <hyperlinks>
    <hyperlink ref="B1" location="'04'!A1" display="'04'!A1" xr:uid="{00000000-0004-0000-0200-000000000000}"/>
    <hyperlink ref="A1" location="'02'!A1" display="前へ" xr:uid="{00000000-0004-0000-0200-000001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"/>
  <sheetViews>
    <sheetView showGridLines="0" zoomScaleNormal="100" workbookViewId="0">
      <selection activeCell="E20" sqref="E20"/>
    </sheetView>
  </sheetViews>
  <sheetFormatPr defaultRowHeight="13.5" x14ac:dyDescent="0.15"/>
  <cols>
    <col min="5" max="5" width="23.75" customWidth="1"/>
    <col min="9" max="9" width="9.25" customWidth="1"/>
    <col min="10" max="10" width="6.25" customWidth="1"/>
    <col min="11" max="11" width="18.375" customWidth="1"/>
    <col min="12" max="12" width="4.625" customWidth="1"/>
    <col min="13" max="13" width="18.375" customWidth="1"/>
    <col min="14" max="14" width="4.625" customWidth="1"/>
  </cols>
  <sheetData>
    <row r="1" spans="1:15" ht="32.25" thickTop="1" thickBot="1" x14ac:dyDescent="0.2">
      <c r="A1" s="83" t="s">
        <v>91</v>
      </c>
      <c r="B1" s="84" t="str">
        <f>IF(AND(O16="○",O7="○",O13="○",O10="○"),"次へ","")</f>
        <v/>
      </c>
      <c r="C1" s="112" t="s">
        <v>69</v>
      </c>
      <c r="D1" s="112"/>
      <c r="E1" s="112"/>
      <c r="F1" s="112"/>
      <c r="G1" s="112"/>
      <c r="H1" s="112"/>
      <c r="I1" s="112"/>
      <c r="J1" s="112"/>
      <c r="K1" s="112"/>
    </row>
    <row r="2" spans="1:15" ht="14.25" thickTop="1" x14ac:dyDescent="0.15"/>
    <row r="3" spans="1:15" ht="13.5" customHeight="1" x14ac:dyDescent="0.15"/>
    <row r="4" spans="1:15" ht="13.5" customHeight="1" thickBot="1" x14ac:dyDescent="0.2"/>
    <row r="5" spans="1:15" ht="39.950000000000003" customHeight="1" thickTop="1" thickBot="1" x14ac:dyDescent="0.2">
      <c r="D5" s="115" t="s">
        <v>128</v>
      </c>
      <c r="E5" s="115"/>
      <c r="F5" s="115"/>
      <c r="G5" s="115"/>
      <c r="K5" s="4" t="s">
        <v>36</v>
      </c>
      <c r="O5" s="3" t="s">
        <v>19</v>
      </c>
    </row>
    <row r="6" spans="1:15" ht="13.5" customHeight="1" thickTop="1" x14ac:dyDescent="0.15">
      <c r="D6" s="115"/>
      <c r="E6" s="115"/>
      <c r="F6" s="115"/>
      <c r="G6" s="115"/>
    </row>
    <row r="7" spans="1:15" ht="54" customHeight="1" x14ac:dyDescent="0.15">
      <c r="D7" s="115"/>
      <c r="E7" s="115"/>
      <c r="F7" s="115"/>
      <c r="G7" s="115"/>
      <c r="K7" s="68"/>
      <c r="L7" s="7"/>
      <c r="O7" s="12" t="str">
        <f>IF(OR(ISERR(FINDB("雨",K7,1)),NOT(ISERR(FINDB("ない",K7,1)))),"","○")</f>
        <v/>
      </c>
    </row>
    <row r="8" spans="1:15" ht="13.5" customHeight="1" x14ac:dyDescent="0.15">
      <c r="D8" s="115"/>
      <c r="E8" s="115"/>
      <c r="F8" s="115"/>
      <c r="G8" s="115"/>
      <c r="K8" s="6" t="s">
        <v>31</v>
      </c>
    </row>
    <row r="9" spans="1:15" ht="13.5" customHeight="1" x14ac:dyDescent="0.15">
      <c r="D9" s="115"/>
      <c r="E9" s="115"/>
      <c r="F9" s="115"/>
      <c r="G9" s="115"/>
    </row>
    <row r="10" spans="1:15" ht="54" customHeight="1" x14ac:dyDescent="0.15">
      <c r="K10" s="70"/>
      <c r="L10" s="7"/>
      <c r="O10" s="12" t="str">
        <f>IF(OR(ISERR(FINDB("出発できる",K10,1)),AND(ISERR(FINDB("7:50",ASC(K10),1)),ISERR(FINDB("7時50",ASC(K10),1)))),"","○")</f>
        <v/>
      </c>
    </row>
    <row r="11" spans="1:15" ht="13.5" customHeight="1" x14ac:dyDescent="0.15">
      <c r="K11" s="13" t="s">
        <v>31</v>
      </c>
    </row>
    <row r="12" spans="1:15" ht="13.5" customHeight="1" x14ac:dyDescent="0.15"/>
    <row r="13" spans="1:15" ht="39.950000000000003" customHeight="1" x14ac:dyDescent="0.15">
      <c r="K13" s="68"/>
      <c r="M13" s="68"/>
      <c r="O13" s="12" t="str">
        <f>IF(ISERR(FINDB("バス",K13,1)),"","○")</f>
        <v/>
      </c>
    </row>
    <row r="14" spans="1:15" ht="13.5" customHeight="1" x14ac:dyDescent="0.15"/>
    <row r="15" spans="1:15" ht="13.5" customHeight="1" x14ac:dyDescent="0.15"/>
    <row r="16" spans="1:15" ht="39.950000000000003" customHeight="1" x14ac:dyDescent="0.15">
      <c r="O16" s="12" t="str">
        <f>IF(ISERR(FINDB("自転車",M13,1)),"","○")</f>
        <v/>
      </c>
    </row>
    <row r="17" spans="4:11" ht="13.5" customHeight="1" x14ac:dyDescent="0.15"/>
    <row r="18" spans="4:11" ht="13.5" customHeight="1" x14ac:dyDescent="0.15"/>
    <row r="19" spans="4:11" ht="39.950000000000003" customHeight="1" x14ac:dyDescent="0.15">
      <c r="D19" s="113" t="str">
        <f>IF(AND(O16="○",O7="○",O13="○",O10="○"),"文章で示すと複雑に見える手順も、フローチャートを使うことでわかりやすく表現することができる。","")</f>
        <v/>
      </c>
      <c r="E19" s="113"/>
      <c r="F19" s="113"/>
      <c r="G19" s="113"/>
      <c r="H19" s="113"/>
      <c r="J19" s="7"/>
    </row>
    <row r="20" spans="4:11" ht="13.5" customHeight="1" x14ac:dyDescent="0.15">
      <c r="K20" s="6"/>
    </row>
    <row r="21" spans="4:11" ht="13.5" customHeight="1" x14ac:dyDescent="0.15"/>
    <row r="22" spans="4:11" x14ac:dyDescent="0.15">
      <c r="E22" s="82"/>
    </row>
    <row r="23" spans="4:11" ht="13.5" customHeight="1" x14ac:dyDescent="0.15">
      <c r="E23" s="82"/>
    </row>
    <row r="24" spans="4:11" ht="13.5" customHeight="1" x14ac:dyDescent="0.15"/>
    <row r="25" spans="4:11" ht="13.5" customHeight="1" x14ac:dyDescent="0.15"/>
    <row r="26" spans="4:11" ht="13.5" customHeight="1" x14ac:dyDescent="0.15"/>
    <row r="27" spans="4:11" ht="13.5" customHeight="1" x14ac:dyDescent="0.15">
      <c r="E27" s="9"/>
    </row>
    <row r="28" spans="4:11" x14ac:dyDescent="0.15">
      <c r="E28" s="9"/>
    </row>
    <row r="30" spans="4:11" ht="21" x14ac:dyDescent="0.15">
      <c r="F30" s="8"/>
    </row>
  </sheetData>
  <sheetProtection sheet="1" objects="1" scenarios="1"/>
  <mergeCells count="3">
    <mergeCell ref="D5:G9"/>
    <mergeCell ref="D19:H19"/>
    <mergeCell ref="C1:K1"/>
  </mergeCells>
  <phoneticPr fontId="1"/>
  <dataValidations count="1">
    <dataValidation imeMode="on" allowBlank="1" showInputMessage="1" showErrorMessage="1" sqref="K7 M13 K13 K10" xr:uid="{00000000-0002-0000-0300-000000000000}"/>
  </dataValidations>
  <hyperlinks>
    <hyperlink ref="B1" location="'05'!A1" display="'05'!A1" xr:uid="{00000000-0004-0000-0300-000000000000}"/>
    <hyperlink ref="A1" location="'03'!A1" display="前へ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showGridLines="0" zoomScaleNormal="100" workbookViewId="0">
      <selection activeCell="K10" sqref="K10"/>
    </sheetView>
  </sheetViews>
  <sheetFormatPr defaultRowHeight="13.5" x14ac:dyDescent="0.15"/>
  <cols>
    <col min="5" max="5" width="23.75" customWidth="1"/>
    <col min="9" max="9" width="9.25" customWidth="1"/>
    <col min="10" max="10" width="6.25" customWidth="1"/>
    <col min="11" max="11" width="18.375" customWidth="1"/>
    <col min="12" max="12" width="4.625" customWidth="1"/>
    <col min="13" max="13" width="18.375" customWidth="1"/>
    <col min="14" max="14" width="4.625" customWidth="1"/>
  </cols>
  <sheetData>
    <row r="1" spans="1:25" ht="32.25" thickTop="1" thickBot="1" x14ac:dyDescent="0.2">
      <c r="A1" s="83" t="s">
        <v>91</v>
      </c>
      <c r="B1" s="84" t="str">
        <f>IF(AND(O10="○",O14="○",O12="○"),"次へ","")</f>
        <v/>
      </c>
      <c r="C1" s="116" t="s">
        <v>70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5" ht="13.5" customHeight="1" thickTop="1" x14ac:dyDescent="0.15"/>
    <row r="4" spans="1:25" ht="13.5" customHeight="1" x14ac:dyDescent="0.15"/>
    <row r="5" spans="1:25" ht="13.5" customHeight="1" x14ac:dyDescent="0.15">
      <c r="M5" t="s">
        <v>37</v>
      </c>
    </row>
    <row r="6" spans="1:25" ht="45" customHeight="1" x14ac:dyDescent="0.15">
      <c r="C6" s="115" t="s">
        <v>87</v>
      </c>
      <c r="D6" s="115"/>
      <c r="E6" s="115"/>
      <c r="F6" s="115"/>
      <c r="G6" s="115"/>
      <c r="K6" s="18"/>
    </row>
    <row r="7" spans="1:25" ht="13.5" customHeight="1" x14ac:dyDescent="0.15">
      <c r="C7" s="115"/>
      <c r="D7" s="115"/>
      <c r="E7" s="115"/>
      <c r="F7" s="115"/>
      <c r="G7" s="115"/>
      <c r="K7" s="9"/>
    </row>
    <row r="8" spans="1:25" ht="45" customHeight="1" x14ac:dyDescent="0.15">
      <c r="C8" s="115"/>
      <c r="D8" s="115"/>
      <c r="E8" s="115"/>
      <c r="F8" s="115"/>
      <c r="G8" s="115"/>
      <c r="K8" s="19"/>
      <c r="L8" s="7"/>
      <c r="O8" s="3" t="s">
        <v>19</v>
      </c>
    </row>
    <row r="9" spans="1:25" ht="13.5" customHeight="1" x14ac:dyDescent="0.15">
      <c r="C9" s="115"/>
      <c r="D9" s="115"/>
      <c r="E9" s="115"/>
      <c r="F9" s="115"/>
      <c r="G9" s="115"/>
    </row>
    <row r="10" spans="1:25" ht="45" customHeight="1" x14ac:dyDescent="0.15">
      <c r="C10" s="115"/>
      <c r="D10" s="115"/>
      <c r="E10" s="115"/>
      <c r="F10" s="115"/>
      <c r="G10" s="115"/>
      <c r="K10" s="68" t="s">
        <v>129</v>
      </c>
      <c r="L10" s="7"/>
      <c r="O10" s="12" t="str">
        <f>IF(OR(ISERR(FINDB("10m",ASC(K10),1)),ISERR(FINDB("線を引く",K10,1))),"","○")</f>
        <v/>
      </c>
    </row>
    <row r="11" spans="1:25" ht="13.5" customHeight="1" x14ac:dyDescent="0.15">
      <c r="C11" s="115"/>
      <c r="D11" s="115"/>
      <c r="E11" s="115"/>
      <c r="F11" s="115"/>
      <c r="G11" s="115"/>
    </row>
    <row r="12" spans="1:25" ht="45" customHeight="1" x14ac:dyDescent="0.15">
      <c r="K12" s="68"/>
      <c r="L12" s="7"/>
      <c r="O12" s="12" t="str">
        <f>IF(OR(ISERR(FINDB("右に",K12,1)),ISERR(FINDB("曲",K12,1)),ISERR(FINDB("120",ASC(K12),1))),"","○")</f>
        <v/>
      </c>
    </row>
    <row r="13" spans="1:25" ht="13.5" customHeight="1" x14ac:dyDescent="0.15">
      <c r="K13" s="13"/>
    </row>
    <row r="14" spans="1:25" ht="45" customHeight="1" x14ac:dyDescent="0.15">
      <c r="K14" s="68"/>
      <c r="O14" s="12" t="str">
        <f>IF(OR(ISERR(FINDB("10m",ASC(K14),1)),ISERR(FINDB("線を引く",K14,1))),"","○")</f>
        <v/>
      </c>
    </row>
    <row r="15" spans="1:25" ht="13.5" customHeight="1" x14ac:dyDescent="0.15"/>
    <row r="16" spans="1:25" ht="13.5" customHeight="1" x14ac:dyDescent="0.15">
      <c r="K16" s="10"/>
      <c r="O16" s="12"/>
    </row>
    <row r="17" spans="4:11" ht="13.5" customHeight="1" x14ac:dyDescent="0.15"/>
    <row r="18" spans="4:11" ht="13.5" customHeight="1" x14ac:dyDescent="0.15"/>
    <row r="19" spans="4:11" ht="39.950000000000003" customHeight="1" x14ac:dyDescent="0.15">
      <c r="D19" s="113" t="str">
        <f>IF(AND(O10="○",O14="○",O12="○"),"同じ指示を何回もするのは無駄なので、ループを使って手順を繰り返した方が良い。","")</f>
        <v/>
      </c>
      <c r="E19" s="113"/>
      <c r="F19" s="113"/>
      <c r="G19" s="113"/>
      <c r="H19" s="113"/>
      <c r="J19" s="7"/>
    </row>
    <row r="20" spans="4:11" ht="13.5" customHeight="1" x14ac:dyDescent="0.15">
      <c r="K20" s="6"/>
    </row>
    <row r="21" spans="4:11" ht="13.5" customHeight="1" x14ac:dyDescent="0.15"/>
    <row r="22" spans="4:11" x14ac:dyDescent="0.15">
      <c r="E22" s="82"/>
    </row>
    <row r="23" spans="4:11" ht="13.5" customHeight="1" x14ac:dyDescent="0.15">
      <c r="E23" s="82"/>
    </row>
    <row r="24" spans="4:11" ht="13.5" customHeight="1" x14ac:dyDescent="0.15"/>
    <row r="25" spans="4:11" ht="13.5" customHeight="1" x14ac:dyDescent="0.15"/>
    <row r="26" spans="4:11" ht="13.5" customHeight="1" x14ac:dyDescent="0.15"/>
    <row r="27" spans="4:11" ht="13.5" customHeight="1" x14ac:dyDescent="0.15">
      <c r="E27" s="9"/>
    </row>
    <row r="28" spans="4:11" x14ac:dyDescent="0.15">
      <c r="E28" s="9"/>
    </row>
    <row r="30" spans="4:11" ht="21" x14ac:dyDescent="0.15">
      <c r="F30" s="8"/>
    </row>
  </sheetData>
  <sheetProtection sheet="1" objects="1" scenarios="1"/>
  <mergeCells count="3">
    <mergeCell ref="D19:H19"/>
    <mergeCell ref="C1:Y1"/>
    <mergeCell ref="C6:G11"/>
  </mergeCells>
  <phoneticPr fontId="1"/>
  <dataValidations count="1">
    <dataValidation imeMode="on" allowBlank="1" showInputMessage="1" showErrorMessage="1" sqref="K10 K14 K12" xr:uid="{00000000-0002-0000-0400-000000000000}"/>
  </dataValidations>
  <hyperlinks>
    <hyperlink ref="B1" location="'06'!A1" display="'06'!A1" xr:uid="{00000000-0004-0000-0400-000000000000}"/>
    <hyperlink ref="A1" location="'04'!A1" display="前へ" xr:uid="{00000000-0004-0000-0400-000001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showGridLines="0" zoomScaleNormal="100" workbookViewId="0">
      <selection activeCell="K10" sqref="K10"/>
    </sheetView>
  </sheetViews>
  <sheetFormatPr defaultColWidth="9" defaultRowHeight="13.5" x14ac:dyDescent="0.15"/>
  <cols>
    <col min="3" max="4" width="9" style="16"/>
    <col min="5" max="5" width="23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4.625" style="16" customWidth="1"/>
    <col min="13" max="13" width="9" style="16"/>
    <col min="14" max="14" width="4.625" style="16" customWidth="1"/>
    <col min="15" max="16384" width="9" style="16"/>
  </cols>
  <sheetData>
    <row r="1" spans="1:19" ht="32.25" thickTop="1" thickBot="1" x14ac:dyDescent="0.2">
      <c r="A1" s="83" t="s">
        <v>91</v>
      </c>
      <c r="B1" s="84" t="str">
        <f>IF(AND(M10="○",M12="○"),"次へ","")</f>
        <v/>
      </c>
      <c r="C1" s="118" t="s">
        <v>71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ht="14.25" thickTop="1" x14ac:dyDescent="0.15"/>
    <row r="4" spans="1:19" ht="13.5" customHeight="1" x14ac:dyDescent="0.15">
      <c r="C4" s="119" t="s">
        <v>80</v>
      </c>
      <c r="D4" s="119"/>
      <c r="E4" s="119"/>
      <c r="F4" s="119"/>
      <c r="G4" s="119"/>
    </row>
    <row r="5" spans="1:19" ht="13.5" customHeight="1" x14ac:dyDescent="0.15">
      <c r="C5" s="119"/>
      <c r="D5" s="119"/>
      <c r="E5" s="119"/>
      <c r="F5" s="119"/>
      <c r="G5" s="119"/>
      <c r="M5" s="17" t="s">
        <v>19</v>
      </c>
    </row>
    <row r="6" spans="1:19" ht="15" customHeight="1" x14ac:dyDescent="0.15">
      <c r="C6" s="119"/>
      <c r="D6" s="119"/>
      <c r="E6" s="119"/>
      <c r="F6" s="119"/>
      <c r="G6" s="119"/>
      <c r="K6" s="18" t="s">
        <v>38</v>
      </c>
    </row>
    <row r="7" spans="1:19" ht="15" customHeight="1" x14ac:dyDescent="0.15">
      <c r="C7" s="119"/>
      <c r="D7" s="119"/>
      <c r="E7" s="119"/>
      <c r="F7" s="119"/>
      <c r="G7" s="119"/>
      <c r="K7" s="19" t="s">
        <v>39</v>
      </c>
      <c r="M7" s="20"/>
    </row>
    <row r="8" spans="1:19" ht="13.5" customHeight="1" x14ac:dyDescent="0.15">
      <c r="C8" s="119"/>
      <c r="D8" s="119"/>
      <c r="E8" s="119"/>
      <c r="F8" s="119"/>
      <c r="G8" s="119"/>
      <c r="K8" s="19"/>
      <c r="L8" s="21"/>
    </row>
    <row r="9" spans="1:19" ht="13.5" customHeight="1" thickBot="1" x14ac:dyDescent="0.2">
      <c r="C9" s="119"/>
      <c r="D9" s="119"/>
      <c r="E9" s="119"/>
      <c r="F9" s="119"/>
      <c r="G9" s="119"/>
      <c r="K9" s="19"/>
      <c r="L9" s="21"/>
    </row>
    <row r="10" spans="1:19" ht="36.75" customHeight="1" thickTop="1" thickBot="1" x14ac:dyDescent="0.2">
      <c r="C10" s="119"/>
      <c r="D10" s="119"/>
      <c r="E10" s="119"/>
      <c r="F10" s="119"/>
      <c r="G10" s="119"/>
      <c r="K10" s="11"/>
      <c r="L10" s="21"/>
      <c r="M10" s="12" t="str">
        <f>IF(OR(ISERR(FINDB("10m",ASC(K10),1)),ISERR(FINDB("線を引く",K10,1))),"","○")</f>
        <v/>
      </c>
      <c r="O10" s="62"/>
    </row>
    <row r="11" spans="1:19" ht="13.5" customHeight="1" thickTop="1" thickBot="1" x14ac:dyDescent="0.2">
      <c r="C11" s="119"/>
      <c r="D11" s="119"/>
      <c r="E11" s="119"/>
      <c r="F11" s="119"/>
      <c r="G11" s="119"/>
    </row>
    <row r="12" spans="1:19" ht="36.75" customHeight="1" thickTop="1" thickBot="1" x14ac:dyDescent="0.2">
      <c r="C12" s="119"/>
      <c r="D12" s="119"/>
      <c r="E12" s="119"/>
      <c r="F12" s="119"/>
      <c r="G12" s="119"/>
      <c r="K12" s="11"/>
      <c r="L12" s="21"/>
      <c r="M12" s="12" t="str">
        <f>IF(OR(ISERR(FINDB("右に",K12,1)),ISERR(FINDB("曲",K12,1)),ISERR(FINDB("120",ASC(K12),1))),"","○")</f>
        <v/>
      </c>
    </row>
    <row r="13" spans="1:19" ht="13.5" customHeight="1" thickTop="1" x14ac:dyDescent="0.15"/>
    <row r="14" spans="1:19" ht="13.5" customHeight="1" x14ac:dyDescent="0.15">
      <c r="K14" s="22"/>
    </row>
    <row r="15" spans="1:19" ht="13.5" customHeight="1" x14ac:dyDescent="0.15">
      <c r="K15" s="117" t="s">
        <v>40</v>
      </c>
    </row>
    <row r="16" spans="1:19" ht="13.5" customHeight="1" x14ac:dyDescent="0.15">
      <c r="K16" s="117"/>
    </row>
    <row r="17" spans="4:13" ht="13.5" customHeight="1" x14ac:dyDescent="0.15">
      <c r="K17" s="19"/>
      <c r="M17" s="20"/>
    </row>
    <row r="18" spans="4:13" ht="13.5" customHeight="1" x14ac:dyDescent="0.15"/>
    <row r="19" spans="4:13" ht="13.5" customHeight="1" x14ac:dyDescent="0.15"/>
    <row r="20" spans="4:13" ht="13.5" customHeight="1" x14ac:dyDescent="0.15">
      <c r="J20" s="21"/>
    </row>
    <row r="21" spans="4:13" ht="13.5" customHeight="1" x14ac:dyDescent="0.15">
      <c r="K21" s="24"/>
    </row>
    <row r="22" spans="4:13" ht="13.5" customHeight="1" x14ac:dyDescent="0.15"/>
    <row r="23" spans="4:13" ht="13.5" customHeight="1" x14ac:dyDescent="0.15"/>
    <row r="24" spans="4:13" ht="13.5" customHeight="1" x14ac:dyDescent="0.15"/>
    <row r="25" spans="4:13" ht="13.5" customHeight="1" x14ac:dyDescent="0.15">
      <c r="D25" s="113" t="str">
        <f>IF(AND(M10="○",M12="○"),"繰り返しのパターンが見つかれば、ループを使って処理した方が効率が良い。","")</f>
        <v/>
      </c>
      <c r="E25" s="113"/>
      <c r="F25" s="113"/>
      <c r="G25" s="113"/>
      <c r="H25" s="113"/>
    </row>
    <row r="26" spans="4:13" ht="13.5" customHeight="1" x14ac:dyDescent="0.15">
      <c r="D26" s="113"/>
      <c r="E26" s="113"/>
      <c r="F26" s="113"/>
      <c r="G26" s="113"/>
      <c r="H26" s="113"/>
    </row>
    <row r="27" spans="4:13" ht="13.5" customHeight="1" x14ac:dyDescent="0.15">
      <c r="D27" s="113"/>
      <c r="E27" s="113"/>
      <c r="F27" s="113"/>
      <c r="G27" s="113"/>
      <c r="H27" s="113"/>
    </row>
    <row r="28" spans="4:13" ht="13.5" customHeight="1" x14ac:dyDescent="0.15">
      <c r="D28" s="120" t="str">
        <f>IF(D25="","","正三角形を書くのに、ライン引きロボットは１回転する。
３回の動作で360°曲がるので、１回に120°曲がる。")</f>
        <v/>
      </c>
      <c r="E28" s="121"/>
      <c r="F28" s="121"/>
      <c r="G28" s="121"/>
      <c r="H28" s="121"/>
    </row>
    <row r="29" spans="4:13" x14ac:dyDescent="0.15">
      <c r="D29" s="121"/>
      <c r="E29" s="121"/>
      <c r="F29" s="121"/>
      <c r="G29" s="121"/>
      <c r="H29" s="121"/>
    </row>
    <row r="30" spans="4:13" x14ac:dyDescent="0.15">
      <c r="D30" s="121"/>
      <c r="E30" s="121"/>
      <c r="F30" s="121"/>
      <c r="G30" s="121"/>
      <c r="H30" s="121"/>
    </row>
    <row r="31" spans="4:13" x14ac:dyDescent="0.15">
      <c r="E31" s="82"/>
    </row>
  </sheetData>
  <sheetProtection sheet="1" objects="1" scenarios="1"/>
  <mergeCells count="5">
    <mergeCell ref="K15:K16"/>
    <mergeCell ref="D25:H27"/>
    <mergeCell ref="C1:S1"/>
    <mergeCell ref="C4:G12"/>
    <mergeCell ref="D28:H30"/>
  </mergeCells>
  <phoneticPr fontId="1"/>
  <dataValidations count="1">
    <dataValidation imeMode="on" allowBlank="1" showInputMessage="1" showErrorMessage="1" sqref="K10 K12" xr:uid="{00000000-0002-0000-0500-000000000000}"/>
  </dataValidations>
  <hyperlinks>
    <hyperlink ref="B1" location="'07'!A1" display="'07'!A1" xr:uid="{00000000-0004-0000-0500-000000000000}"/>
    <hyperlink ref="A1" location="'05'!A1" display="前へ" xr:uid="{00000000-0004-0000-0500-000001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showGridLines="0" zoomScaleNormal="100" workbookViewId="0">
      <selection activeCell="Q14" sqref="Q14"/>
    </sheetView>
  </sheetViews>
  <sheetFormatPr defaultColWidth="9" defaultRowHeight="13.5" x14ac:dyDescent="0.15"/>
  <cols>
    <col min="3" max="4" width="9" style="16"/>
    <col min="5" max="5" width="23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4.625" style="16" customWidth="1"/>
    <col min="13" max="13" width="9" style="16"/>
    <col min="14" max="14" width="4.625" style="16" customWidth="1"/>
    <col min="15" max="16384" width="9" style="16"/>
  </cols>
  <sheetData>
    <row r="1" spans="1:19" ht="32.25" thickTop="1" thickBot="1" x14ac:dyDescent="0.2">
      <c r="A1" s="83" t="s">
        <v>91</v>
      </c>
      <c r="B1" s="84" t="str">
        <f>IF(AND(M7="○",M10="○",M12="○"),"次へ","")</f>
        <v/>
      </c>
      <c r="C1" s="118" t="s">
        <v>72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9" ht="14.25" thickTop="1" x14ac:dyDescent="0.15"/>
    <row r="3" spans="1:19" x14ac:dyDescent="0.15">
      <c r="Q3" s="16" t="s">
        <v>88</v>
      </c>
    </row>
    <row r="4" spans="1:19" ht="13.5" customHeight="1" x14ac:dyDescent="0.15">
      <c r="Q4" s="16" t="s">
        <v>89</v>
      </c>
    </row>
    <row r="5" spans="1:19" ht="13.5" customHeight="1" x14ac:dyDescent="0.15">
      <c r="M5" s="17" t="s">
        <v>19</v>
      </c>
    </row>
    <row r="6" spans="1:19" ht="15" customHeight="1" x14ac:dyDescent="0.15">
      <c r="D6" s="122" t="s">
        <v>81</v>
      </c>
      <c r="E6" s="122"/>
      <c r="F6" s="122"/>
      <c r="G6" s="122"/>
      <c r="K6" s="18" t="s">
        <v>38</v>
      </c>
      <c r="Q6" s="153" t="s">
        <v>130</v>
      </c>
      <c r="R6" s="153"/>
      <c r="S6" s="153"/>
    </row>
    <row r="7" spans="1:19" ht="24" customHeight="1" x14ac:dyDescent="0.15">
      <c r="D7" s="122"/>
      <c r="E7" s="122"/>
      <c r="F7" s="122"/>
      <c r="G7" s="122"/>
      <c r="K7" s="10"/>
      <c r="M7" s="12" t="str">
        <f>IF(OR(ISERR(FINDB("5回",ASC(K7),1)),ISERR(FINDB("繰り返",K7,1))),"","○")</f>
        <v/>
      </c>
    </row>
    <row r="8" spans="1:19" ht="13.5" customHeight="1" x14ac:dyDescent="0.15">
      <c r="D8" s="122"/>
      <c r="E8" s="122"/>
      <c r="F8" s="122"/>
      <c r="G8" s="122"/>
      <c r="K8" s="19"/>
      <c r="L8" s="21"/>
    </row>
    <row r="9" spans="1:19" ht="13.5" customHeight="1" x14ac:dyDescent="0.15">
      <c r="D9" s="122"/>
      <c r="E9" s="122"/>
      <c r="F9" s="122"/>
      <c r="G9" s="122"/>
      <c r="K9" s="19"/>
      <c r="L9" s="21"/>
    </row>
    <row r="10" spans="1:19" ht="36.75" customHeight="1" x14ac:dyDescent="0.15">
      <c r="D10" s="122"/>
      <c r="E10" s="122"/>
      <c r="F10" s="122"/>
      <c r="G10" s="122"/>
      <c r="K10" s="68"/>
      <c r="L10" s="21"/>
      <c r="M10" s="12" t="str">
        <f>IF(OR(ISERR(FINDB("10m",ASC(K10),1)),ISERR(FINDB("線を引く",K10,1))),"","○")</f>
        <v/>
      </c>
    </row>
    <row r="11" spans="1:19" ht="13.5" customHeight="1" x14ac:dyDescent="0.15">
      <c r="D11" s="122"/>
      <c r="E11" s="122"/>
      <c r="F11" s="122"/>
      <c r="G11" s="122"/>
    </row>
    <row r="12" spans="1:19" ht="36.75" customHeight="1" x14ac:dyDescent="0.15">
      <c r="D12" s="122"/>
      <c r="E12" s="122"/>
      <c r="F12" s="122"/>
      <c r="G12" s="122"/>
      <c r="K12" s="68"/>
      <c r="L12" s="21"/>
      <c r="M12" s="12" t="str">
        <f>IF(OR(ISERR(FINDB("右に",K12,1)),ISERR(FINDB("曲",K12,1)),ISERR(FINDB("72",ASC(K12),1))),"","○")</f>
        <v/>
      </c>
    </row>
    <row r="13" spans="1:19" ht="13.5" customHeight="1" x14ac:dyDescent="0.15"/>
    <row r="14" spans="1:19" ht="13.5" customHeight="1" x14ac:dyDescent="0.15">
      <c r="K14" s="22"/>
    </row>
    <row r="15" spans="1:19" ht="13.5" customHeight="1" x14ac:dyDescent="0.15">
      <c r="K15" s="117" t="s">
        <v>40</v>
      </c>
    </row>
    <row r="16" spans="1:19" ht="13.5" customHeight="1" x14ac:dyDescent="0.15">
      <c r="K16" s="117"/>
    </row>
    <row r="17" spans="4:13" ht="13.5" customHeight="1" x14ac:dyDescent="0.15">
      <c r="K17" s="19"/>
      <c r="M17" s="20"/>
    </row>
    <row r="18" spans="4:13" ht="13.5" customHeight="1" x14ac:dyDescent="0.15"/>
    <row r="19" spans="4:13" ht="13.5" customHeight="1" x14ac:dyDescent="0.15"/>
    <row r="20" spans="4:13" ht="13.5" customHeight="1" x14ac:dyDescent="0.15">
      <c r="J20" s="21"/>
    </row>
    <row r="21" spans="4:13" ht="13.5" customHeight="1" x14ac:dyDescent="0.15">
      <c r="K21" s="24"/>
    </row>
    <row r="22" spans="4:13" ht="13.5" customHeight="1" x14ac:dyDescent="0.15"/>
    <row r="23" spans="4:13" ht="13.5" customHeight="1" x14ac:dyDescent="0.15"/>
    <row r="24" spans="4:13" ht="13.5" customHeight="1" x14ac:dyDescent="0.15"/>
    <row r="25" spans="4:13" ht="13.5" customHeight="1" x14ac:dyDescent="0.15">
      <c r="D25" s="113" t="str">
        <f>IF(AND(M7="○",M10="○",M12="○"),"同じ処理を繰り返す時には、ループを使って処理した方が手順を示しやすい。","")</f>
        <v/>
      </c>
      <c r="E25" s="113"/>
      <c r="F25" s="113"/>
      <c r="G25" s="113"/>
      <c r="H25" s="113"/>
    </row>
    <row r="26" spans="4:13" ht="13.5" customHeight="1" x14ac:dyDescent="0.15">
      <c r="D26" s="113"/>
      <c r="E26" s="113"/>
      <c r="F26" s="113"/>
      <c r="G26" s="113"/>
      <c r="H26" s="113"/>
    </row>
    <row r="27" spans="4:13" ht="13.5" customHeight="1" x14ac:dyDescent="0.15">
      <c r="D27" s="113"/>
      <c r="E27" s="113"/>
      <c r="F27" s="113"/>
      <c r="G27" s="113"/>
      <c r="H27" s="113"/>
    </row>
    <row r="28" spans="4:13" ht="13.5" customHeight="1" x14ac:dyDescent="0.15">
      <c r="D28" s="120" t="str">
        <f>IF(D25="","","正五角形を書くのに、ライン引きロボットは１回転する。
5回の動作で360°曲がるので、１回に72°曲がる。")</f>
        <v/>
      </c>
      <c r="E28" s="121"/>
      <c r="F28" s="121"/>
      <c r="G28" s="121"/>
      <c r="H28" s="121"/>
    </row>
    <row r="29" spans="4:13" ht="13.5" customHeight="1" x14ac:dyDescent="0.15">
      <c r="D29" s="121"/>
      <c r="E29" s="121"/>
      <c r="F29" s="121"/>
      <c r="G29" s="121"/>
      <c r="H29" s="121"/>
    </row>
    <row r="30" spans="4:13" ht="13.5" customHeight="1" x14ac:dyDescent="0.15">
      <c r="D30" s="121"/>
      <c r="E30" s="121"/>
      <c r="F30" s="121"/>
      <c r="G30" s="121"/>
      <c r="H30" s="121"/>
    </row>
    <row r="31" spans="4:13" x14ac:dyDescent="0.15">
      <c r="E31" s="82"/>
    </row>
  </sheetData>
  <sheetProtection sheet="1" objects="1" scenarios="1"/>
  <mergeCells count="6">
    <mergeCell ref="Q6:S6"/>
    <mergeCell ref="D6:G12"/>
    <mergeCell ref="K15:K16"/>
    <mergeCell ref="D25:H27"/>
    <mergeCell ref="C1:M1"/>
    <mergeCell ref="D28:H30"/>
  </mergeCells>
  <phoneticPr fontId="1"/>
  <dataValidations count="1">
    <dataValidation imeMode="on" allowBlank="1" showInputMessage="1" showErrorMessage="1" sqref="K7 K12 K10" xr:uid="{00000000-0002-0000-0600-000000000000}"/>
  </dataValidations>
  <hyperlinks>
    <hyperlink ref="B1" location="'08'!A1" display="'08'!A1" xr:uid="{00000000-0004-0000-0600-000001000000}"/>
    <hyperlink ref="A1" location="'06'!A1" display="前へ" xr:uid="{00000000-0004-0000-0600-000002000000}"/>
    <hyperlink ref="Q6" r:id="rId1" xr:uid="{5C83476A-F25D-43BC-AD9F-803459209094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1"/>
  <sheetViews>
    <sheetView showGridLines="0" zoomScaleNormal="100" workbookViewId="0">
      <selection activeCell="O6" sqref="O6:Q6"/>
    </sheetView>
  </sheetViews>
  <sheetFormatPr defaultColWidth="9" defaultRowHeight="13.5" x14ac:dyDescent="0.15"/>
  <cols>
    <col min="3" max="4" width="9" style="16"/>
    <col min="5" max="5" width="23.75" style="16" customWidth="1"/>
    <col min="6" max="8" width="9" style="16"/>
    <col min="9" max="9" width="9.25" style="16" customWidth="1"/>
    <col min="10" max="10" width="6.25" style="16" customWidth="1"/>
    <col min="11" max="11" width="18.375" style="16" customWidth="1"/>
    <col min="12" max="12" width="4.625" style="16" customWidth="1"/>
    <col min="13" max="13" width="9" style="16"/>
    <col min="14" max="14" width="4.625" style="16" customWidth="1"/>
    <col min="15" max="16384" width="9" style="16"/>
  </cols>
  <sheetData>
    <row r="1" spans="1:17" ht="32.25" thickTop="1" thickBot="1" x14ac:dyDescent="0.2">
      <c r="A1" s="83" t="s">
        <v>91</v>
      </c>
      <c r="B1" s="84" t="str">
        <f>IF(AND(M7="○",M10="○",M12="○"),"次へ","")</f>
        <v/>
      </c>
      <c r="C1" s="25" t="s">
        <v>73</v>
      </c>
      <c r="D1" s="26"/>
      <c r="E1" s="26"/>
      <c r="F1" s="27"/>
      <c r="G1" s="27"/>
      <c r="H1" s="27"/>
      <c r="I1" s="27"/>
      <c r="J1" s="27"/>
      <c r="K1" s="27"/>
      <c r="L1" s="27"/>
    </row>
    <row r="2" spans="1:17" ht="14.25" thickTop="1" x14ac:dyDescent="0.15"/>
    <row r="3" spans="1:17" x14ac:dyDescent="0.15">
      <c r="O3" s="16" t="s">
        <v>88</v>
      </c>
    </row>
    <row r="4" spans="1:17" ht="13.5" customHeight="1" x14ac:dyDescent="0.15">
      <c r="O4" s="16" t="s">
        <v>89</v>
      </c>
    </row>
    <row r="5" spans="1:17" ht="13.5" customHeight="1" x14ac:dyDescent="0.15">
      <c r="M5" s="17" t="s">
        <v>19</v>
      </c>
    </row>
    <row r="6" spans="1:17" ht="15" customHeight="1" x14ac:dyDescent="0.15">
      <c r="C6" s="119" t="s">
        <v>82</v>
      </c>
      <c r="D6" s="119"/>
      <c r="E6" s="119"/>
      <c r="F6" s="119"/>
      <c r="G6" s="119"/>
      <c r="K6" s="18" t="s">
        <v>38</v>
      </c>
      <c r="O6" s="153" t="s">
        <v>130</v>
      </c>
      <c r="P6" s="153"/>
      <c r="Q6" s="153"/>
    </row>
    <row r="7" spans="1:17" ht="24" customHeight="1" x14ac:dyDescent="0.15">
      <c r="C7" s="119"/>
      <c r="D7" s="119"/>
      <c r="E7" s="119"/>
      <c r="F7" s="119"/>
      <c r="G7" s="119"/>
      <c r="K7" s="10"/>
      <c r="M7" s="12" t="str">
        <f>IF(OR(ISERR(FINDB("5回",ASC(K7),1)),ISERR(FINDB("繰り返",K7,1))),"","○")</f>
        <v/>
      </c>
    </row>
    <row r="8" spans="1:17" ht="13.5" customHeight="1" x14ac:dyDescent="0.15">
      <c r="C8" s="119"/>
      <c r="D8" s="119"/>
      <c r="E8" s="119"/>
      <c r="F8" s="119"/>
      <c r="G8" s="119"/>
      <c r="K8" s="19"/>
      <c r="L8" s="21"/>
    </row>
    <row r="9" spans="1:17" ht="13.5" customHeight="1" x14ac:dyDescent="0.15">
      <c r="C9" s="119"/>
      <c r="D9" s="119"/>
      <c r="E9" s="119"/>
      <c r="F9" s="119"/>
      <c r="G9" s="119"/>
      <c r="K9" s="19"/>
      <c r="L9" s="21"/>
    </row>
    <row r="10" spans="1:17" ht="36.75" customHeight="1" x14ac:dyDescent="0.15">
      <c r="C10" s="119"/>
      <c r="D10" s="119"/>
      <c r="E10" s="119"/>
      <c r="F10" s="119"/>
      <c r="G10" s="119"/>
      <c r="K10" s="68"/>
      <c r="L10" s="21"/>
      <c r="M10" s="12" t="str">
        <f>IF(OR(ISERR(FINDB("10m",ASC(K10),1)),ISERR(FINDB("線を引く",K10,1))),"","○")</f>
        <v/>
      </c>
    </row>
    <row r="11" spans="1:17" ht="13.5" customHeight="1" x14ac:dyDescent="0.15">
      <c r="C11" s="119"/>
      <c r="D11" s="119"/>
      <c r="E11" s="119"/>
      <c r="F11" s="119"/>
      <c r="G11" s="119"/>
    </row>
    <row r="12" spans="1:17" ht="36.75" customHeight="1" x14ac:dyDescent="0.15">
      <c r="C12" s="119"/>
      <c r="D12" s="119"/>
      <c r="E12" s="119"/>
      <c r="F12" s="119"/>
      <c r="G12" s="119"/>
      <c r="K12" s="68"/>
      <c r="L12" s="21"/>
      <c r="M12" s="12" t="str">
        <f>IF(OR(ISERR(FINDB("右に",K12,1)),ISERR(FINDB("曲",K12,1)),ISERR(FINDB("144",ASC(K12),1))),"","○")</f>
        <v/>
      </c>
    </row>
    <row r="13" spans="1:17" ht="13.5" customHeight="1" x14ac:dyDescent="0.15"/>
    <row r="14" spans="1:17" ht="13.5" customHeight="1" x14ac:dyDescent="0.15">
      <c r="K14" s="22"/>
    </row>
    <row r="15" spans="1:17" ht="13.5" customHeight="1" x14ac:dyDescent="0.15">
      <c r="K15" s="117" t="s">
        <v>40</v>
      </c>
    </row>
    <row r="16" spans="1:17" ht="13.5" customHeight="1" x14ac:dyDescent="0.15">
      <c r="K16" s="117"/>
    </row>
    <row r="17" spans="4:13" ht="13.5" customHeight="1" x14ac:dyDescent="0.15">
      <c r="K17" s="19"/>
      <c r="M17" s="20"/>
    </row>
    <row r="18" spans="4:13" ht="13.5" customHeight="1" x14ac:dyDescent="0.15"/>
    <row r="19" spans="4:13" ht="13.5" customHeight="1" x14ac:dyDescent="0.15"/>
    <row r="20" spans="4:13" ht="13.5" customHeight="1" x14ac:dyDescent="0.15">
      <c r="J20" s="21"/>
    </row>
    <row r="21" spans="4:13" ht="13.5" customHeight="1" x14ac:dyDescent="0.15">
      <c r="K21" s="24"/>
    </row>
    <row r="22" spans="4:13" ht="13.5" customHeight="1" x14ac:dyDescent="0.15"/>
    <row r="23" spans="4:13" ht="13.5" customHeight="1" x14ac:dyDescent="0.15"/>
    <row r="24" spans="4:13" ht="13.5" customHeight="1" x14ac:dyDescent="0.15"/>
    <row r="25" spans="4:13" ht="13.5" customHeight="1" x14ac:dyDescent="0.15">
      <c r="D25" s="113" t="str">
        <f>IF(AND(M7="○",M10="○",M12="○"),"次は条件分岐のあるアルゴリズムを考えてみよう。","")</f>
        <v/>
      </c>
      <c r="E25" s="113"/>
      <c r="F25" s="113"/>
      <c r="G25" s="113"/>
      <c r="H25" s="113"/>
    </row>
    <row r="26" spans="4:13" ht="13.5" customHeight="1" x14ac:dyDescent="0.15">
      <c r="D26" s="113"/>
      <c r="E26" s="113"/>
      <c r="F26" s="113"/>
      <c r="G26" s="113"/>
      <c r="H26" s="113"/>
    </row>
    <row r="27" spans="4:13" ht="13.5" customHeight="1" x14ac:dyDescent="0.15">
      <c r="D27" s="113"/>
      <c r="E27" s="113"/>
      <c r="F27" s="113"/>
      <c r="G27" s="113"/>
      <c r="H27" s="113"/>
    </row>
    <row r="28" spans="4:13" ht="13.5" customHeight="1" x14ac:dyDescent="0.15"/>
    <row r="30" spans="4:13" x14ac:dyDescent="0.15">
      <c r="E30" s="82"/>
    </row>
    <row r="31" spans="4:13" x14ac:dyDescent="0.15">
      <c r="E31" s="82"/>
    </row>
  </sheetData>
  <sheetProtection sheet="1" objects="1" scenarios="1"/>
  <mergeCells count="4">
    <mergeCell ref="K15:K16"/>
    <mergeCell ref="D25:H27"/>
    <mergeCell ref="C6:G12"/>
    <mergeCell ref="O6:Q6"/>
  </mergeCells>
  <phoneticPr fontId="1"/>
  <dataValidations count="1">
    <dataValidation imeMode="on" allowBlank="1" showInputMessage="1" showErrorMessage="1" sqref="K7 K12 K10" xr:uid="{00000000-0002-0000-0700-000000000000}"/>
  </dataValidations>
  <hyperlinks>
    <hyperlink ref="B1" location="'09'!A1" display="'09'!A1" xr:uid="{00000000-0004-0000-0700-000001000000}"/>
    <hyperlink ref="A1" location="'07'!A1" display="前へ" xr:uid="{00000000-0004-0000-0700-000002000000}"/>
    <hyperlink ref="O6" r:id="rId1" xr:uid="{A6767271-A0E2-420B-985C-6CAB4D6E7F14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73"/>
  <sheetViews>
    <sheetView showGridLines="0" zoomScaleNormal="100" workbookViewId="0">
      <selection activeCell="O8" sqref="O8"/>
    </sheetView>
  </sheetViews>
  <sheetFormatPr defaultColWidth="9" defaultRowHeight="13.5" x14ac:dyDescent="0.15"/>
  <cols>
    <col min="3" max="3" width="9" style="16"/>
    <col min="4" max="4" width="8.75" style="16" customWidth="1"/>
    <col min="5" max="5" width="15.25" style="16" customWidth="1"/>
    <col min="6" max="6" width="8.75" style="16" customWidth="1"/>
    <col min="7" max="9" width="9" style="16"/>
    <col min="10" max="10" width="9.25" style="16" customWidth="1"/>
    <col min="11" max="11" width="9.625" style="88" customWidth="1"/>
    <col min="12" max="12" width="3.875" style="16" customWidth="1"/>
    <col min="13" max="13" width="23.625" style="92" bestFit="1" customWidth="1"/>
    <col min="14" max="14" width="7.375" style="16" customWidth="1"/>
    <col min="15" max="16" width="7.875" style="16" customWidth="1"/>
    <col min="17" max="19" width="9" style="16"/>
    <col min="20" max="20" width="9" style="30"/>
    <col min="21" max="21" width="0" style="30" hidden="1" customWidth="1"/>
    <col min="22" max="24" width="9" style="30" hidden="1" customWidth="1"/>
    <col min="25" max="25" width="0" style="30" hidden="1" customWidth="1"/>
    <col min="26" max="16384" width="9" style="16"/>
  </cols>
  <sheetData>
    <row r="1" spans="1:32" ht="32.25" thickTop="1" thickBot="1" x14ac:dyDescent="0.2">
      <c r="A1" s="79" t="s">
        <v>91</v>
      </c>
      <c r="B1" s="84" t="str">
        <f>IF(AND(Q14="○",Q20="○",Q8="○"),"次へ","")</f>
        <v/>
      </c>
      <c r="C1" s="123" t="s">
        <v>104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2" ht="16.5" customHeight="1" thickTop="1" x14ac:dyDescent="0.15">
      <c r="L2" s="30"/>
      <c r="M2" s="51"/>
      <c r="N2" s="30"/>
      <c r="O2" s="30"/>
      <c r="P2" s="30"/>
      <c r="Q2" s="30"/>
      <c r="R2" s="30"/>
      <c r="S2" s="30"/>
    </row>
    <row r="3" spans="1:32" ht="16.5" customHeight="1" x14ac:dyDescent="0.15">
      <c r="C3" s="85" t="s">
        <v>122</v>
      </c>
      <c r="D3" s="85"/>
      <c r="J3" s="97" t="s">
        <v>105</v>
      </c>
      <c r="K3" s="98"/>
      <c r="L3" s="98"/>
      <c r="M3" s="97"/>
      <c r="N3" s="96"/>
      <c r="O3" s="96"/>
      <c r="P3" s="96"/>
      <c r="R3" s="30"/>
      <c r="S3" s="30"/>
    </row>
    <row r="4" spans="1:32" ht="16.5" customHeight="1" x14ac:dyDescent="0.15">
      <c r="C4" s="86" t="s">
        <v>121</v>
      </c>
      <c r="D4" s="86"/>
      <c r="J4"/>
      <c r="K4" s="98" t="s">
        <v>108</v>
      </c>
      <c r="L4" s="98"/>
      <c r="M4" s="97"/>
      <c r="N4" s="96"/>
      <c r="O4" s="96"/>
      <c r="P4" s="96"/>
      <c r="R4" s="30"/>
      <c r="S4" s="30"/>
      <c r="T4" s="16"/>
    </row>
    <row r="5" spans="1:32" ht="16.5" customHeight="1" x14ac:dyDescent="0.15">
      <c r="J5"/>
      <c r="K5" s="98"/>
      <c r="L5" s="98"/>
      <c r="M5" s="97"/>
      <c r="N5" s="96"/>
      <c r="O5" s="96"/>
      <c r="P5" s="96"/>
      <c r="R5" s="30"/>
      <c r="S5" s="30"/>
      <c r="T5" s="16"/>
    </row>
    <row r="6" spans="1:32" ht="16.5" customHeight="1" x14ac:dyDescent="0.15">
      <c r="C6" s="124" t="s">
        <v>43</v>
      </c>
      <c r="D6" s="124"/>
      <c r="E6" s="124"/>
      <c r="F6" s="124"/>
      <c r="G6" s="124"/>
      <c r="H6" s="124"/>
      <c r="J6"/>
      <c r="K6" s="98" t="s">
        <v>106</v>
      </c>
      <c r="L6" s="98"/>
      <c r="M6" s="100" t="s">
        <v>107</v>
      </c>
      <c r="N6" s="96"/>
      <c r="O6" s="96"/>
      <c r="P6" s="96"/>
      <c r="R6" s="30"/>
      <c r="S6" s="30"/>
      <c r="T6" s="16"/>
      <c r="V6" s="43"/>
      <c r="W6" s="43"/>
      <c r="X6" s="43"/>
    </row>
    <row r="7" spans="1:32" ht="16.5" customHeight="1" x14ac:dyDescent="0.15">
      <c r="C7" s="124"/>
      <c r="D7" s="124"/>
      <c r="E7" s="124"/>
      <c r="F7" s="124"/>
      <c r="G7" s="124"/>
      <c r="H7" s="124"/>
      <c r="J7"/>
      <c r="K7" s="98" t="s">
        <v>123</v>
      </c>
      <c r="L7" s="98"/>
      <c r="M7" s="100" t="s">
        <v>109</v>
      </c>
      <c r="N7" s="96"/>
      <c r="O7" s="103" t="s">
        <v>41</v>
      </c>
      <c r="P7" s="103" t="s">
        <v>42</v>
      </c>
      <c r="Q7" s="49" t="s">
        <v>57</v>
      </c>
      <c r="R7" s="30"/>
      <c r="S7" s="30"/>
      <c r="T7" s="78"/>
      <c r="V7" s="43"/>
      <c r="W7" s="43"/>
      <c r="X7" s="43"/>
    </row>
    <row r="8" spans="1:32" ht="18.75" customHeight="1" x14ac:dyDescent="0.15">
      <c r="J8" s="102"/>
      <c r="K8" s="99"/>
      <c r="L8" s="98"/>
      <c r="M8" s="100"/>
      <c r="N8" s="96"/>
      <c r="O8" s="107"/>
      <c r="P8" s="107"/>
      <c r="Q8" s="110" t="str">
        <f>IF(AND(O8=0,P8=1),"○","")</f>
        <v/>
      </c>
      <c r="R8" s="30"/>
      <c r="S8" s="30"/>
      <c r="V8" s="43">
        <v>2</v>
      </c>
      <c r="W8" s="43">
        <v>1</v>
      </c>
      <c r="X8" s="43">
        <v>2</v>
      </c>
    </row>
    <row r="9" spans="1:32" ht="16.5" customHeight="1" x14ac:dyDescent="0.15">
      <c r="J9"/>
      <c r="K9" s="98" t="s">
        <v>110</v>
      </c>
      <c r="L9" s="98"/>
      <c r="M9" s="100" t="s">
        <v>112</v>
      </c>
      <c r="N9" s="96"/>
      <c r="O9" s="96"/>
      <c r="P9" s="96"/>
      <c r="R9" s="30"/>
      <c r="S9" s="30"/>
      <c r="V9" s="43">
        <v>3</v>
      </c>
      <c r="W9" s="43">
        <v>3</v>
      </c>
      <c r="X9" s="43">
        <v>3</v>
      </c>
    </row>
    <row r="10" spans="1:32" ht="16.5" customHeight="1" x14ac:dyDescent="0.15">
      <c r="J10"/>
      <c r="K10" s="98"/>
      <c r="L10" s="98"/>
      <c r="M10" s="100"/>
      <c r="N10" s="96"/>
      <c r="O10" s="96"/>
      <c r="P10" s="96"/>
      <c r="R10" s="30"/>
      <c r="S10" s="30"/>
      <c r="V10" s="43">
        <v>4</v>
      </c>
      <c r="W10" s="43">
        <v>6</v>
      </c>
      <c r="X10" s="43">
        <v>4</v>
      </c>
    </row>
    <row r="11" spans="1:32" ht="16.5" customHeight="1" x14ac:dyDescent="0.15">
      <c r="J11"/>
      <c r="K11" s="98" t="s">
        <v>111</v>
      </c>
      <c r="L11" s="98"/>
      <c r="M11" s="100" t="s">
        <v>113</v>
      </c>
      <c r="N11" s="96"/>
      <c r="O11" s="96"/>
      <c r="P11" s="96"/>
      <c r="R11" s="30"/>
      <c r="S11" s="30"/>
      <c r="V11" s="43">
        <v>5</v>
      </c>
      <c r="W11" s="43">
        <v>10</v>
      </c>
      <c r="X11" s="43">
        <v>5</v>
      </c>
    </row>
    <row r="12" spans="1:32" ht="16.5" customHeight="1" x14ac:dyDescent="0.15">
      <c r="J12"/>
      <c r="K12" s="98"/>
      <c r="L12" s="98"/>
      <c r="M12" s="100"/>
      <c r="N12" s="96"/>
      <c r="O12" s="96"/>
      <c r="P12" s="96"/>
      <c r="R12" s="30"/>
      <c r="S12" s="30"/>
      <c r="V12" s="43">
        <v>6</v>
      </c>
      <c r="W12" s="43">
        <v>15</v>
      </c>
      <c r="X12" s="43">
        <v>6</v>
      </c>
    </row>
    <row r="13" spans="1:32" ht="16.5" customHeight="1" x14ac:dyDescent="0.15">
      <c r="J13"/>
      <c r="K13" s="98" t="s">
        <v>114</v>
      </c>
      <c r="L13" s="98"/>
      <c r="M13" s="100" t="s">
        <v>115</v>
      </c>
      <c r="N13" s="96"/>
      <c r="O13" s="103" t="s">
        <v>41</v>
      </c>
      <c r="P13" s="103" t="s">
        <v>42</v>
      </c>
      <c r="Q13" s="89" t="s">
        <v>19</v>
      </c>
      <c r="R13" s="30"/>
      <c r="S13" s="30"/>
      <c r="V13" s="43">
        <v>7</v>
      </c>
      <c r="W13" s="43">
        <v>21</v>
      </c>
      <c r="X13" s="43">
        <v>7</v>
      </c>
    </row>
    <row r="14" spans="1:32" ht="16.5" customHeight="1" x14ac:dyDescent="0.15">
      <c r="J14" s="102"/>
      <c r="K14" s="99"/>
      <c r="L14" s="98"/>
      <c r="M14" s="100"/>
      <c r="N14" s="96"/>
      <c r="O14" s="107"/>
      <c r="P14" s="107"/>
      <c r="Q14" s="110" t="str">
        <f>IF(AND(O14=1,P14=2),"○","")</f>
        <v/>
      </c>
      <c r="R14" s="30"/>
      <c r="S14" s="30"/>
      <c r="V14" s="43">
        <v>8</v>
      </c>
      <c r="W14" s="43">
        <v>28</v>
      </c>
      <c r="X14" s="43">
        <v>8</v>
      </c>
    </row>
    <row r="15" spans="1:32" ht="16.5" customHeight="1" x14ac:dyDescent="0.15">
      <c r="J15" s="90"/>
      <c r="K15" s="98" t="s">
        <v>110</v>
      </c>
      <c r="L15" s="98"/>
      <c r="M15" s="100" t="s">
        <v>116</v>
      </c>
      <c r="N15" s="96"/>
      <c r="O15" s="96"/>
      <c r="P15" s="96"/>
      <c r="R15" s="30"/>
      <c r="S15" s="30"/>
      <c r="V15" s="43">
        <v>9</v>
      </c>
      <c r="W15" s="43">
        <v>36</v>
      </c>
      <c r="X15" s="43">
        <v>9</v>
      </c>
    </row>
    <row r="16" spans="1:32" ht="16.5" customHeight="1" x14ac:dyDescent="0.15">
      <c r="J16" s="90"/>
      <c r="K16" s="98"/>
      <c r="L16" s="98"/>
      <c r="M16" s="100"/>
      <c r="N16" s="96"/>
      <c r="O16" s="96"/>
      <c r="P16" s="96"/>
      <c r="R16" s="30"/>
      <c r="S16" s="30"/>
      <c r="V16" s="43">
        <v>10</v>
      </c>
      <c r="W16" s="43">
        <v>45</v>
      </c>
      <c r="X16" s="43">
        <v>10</v>
      </c>
    </row>
    <row r="17" spans="2:24" ht="16.5" customHeight="1" x14ac:dyDescent="0.15">
      <c r="J17" s="90"/>
      <c r="K17" s="98" t="s">
        <v>111</v>
      </c>
      <c r="L17" s="98"/>
      <c r="M17" s="100" t="s">
        <v>117</v>
      </c>
      <c r="N17" s="96"/>
      <c r="O17" s="96"/>
      <c r="P17" s="96"/>
      <c r="R17" s="30"/>
      <c r="S17" s="30"/>
      <c r="V17" s="43">
        <v>11</v>
      </c>
      <c r="W17" s="44">
        <v>55</v>
      </c>
      <c r="X17" s="43">
        <v>11</v>
      </c>
    </row>
    <row r="18" spans="2:24" ht="16.5" customHeight="1" x14ac:dyDescent="0.15">
      <c r="J18" s="90"/>
      <c r="K18" s="98"/>
      <c r="L18" s="98"/>
      <c r="M18" s="100"/>
      <c r="N18" s="96"/>
      <c r="O18" s="96"/>
      <c r="P18" s="96"/>
      <c r="R18" s="30"/>
      <c r="S18" s="30"/>
      <c r="V18" s="45"/>
      <c r="W18" s="45"/>
      <c r="X18" s="45"/>
    </row>
    <row r="19" spans="2:24" ht="16.5" customHeight="1" x14ac:dyDescent="0.15">
      <c r="J19" s="90"/>
      <c r="K19" s="98" t="s">
        <v>114</v>
      </c>
      <c r="L19" s="98"/>
      <c r="M19" s="100" t="s">
        <v>118</v>
      </c>
      <c r="O19" s="103" t="s">
        <v>41</v>
      </c>
      <c r="P19" s="103" t="s">
        <v>42</v>
      </c>
      <c r="Q19" s="89" t="s">
        <v>19</v>
      </c>
      <c r="R19" s="30"/>
      <c r="S19" s="30"/>
      <c r="V19" s="45"/>
      <c r="W19" s="46"/>
      <c r="X19" s="45"/>
    </row>
    <row r="20" spans="2:24" ht="16.5" customHeight="1" x14ac:dyDescent="0.15">
      <c r="J20" s="102"/>
      <c r="K20" s="99"/>
      <c r="L20" s="98"/>
      <c r="M20" s="100"/>
      <c r="N20" s="96"/>
      <c r="O20" s="107"/>
      <c r="P20" s="107"/>
      <c r="Q20" s="110" t="str">
        <f>IF(AND(O20=3,P20=3),"○","")</f>
        <v/>
      </c>
      <c r="R20" s="30"/>
      <c r="S20" s="30"/>
      <c r="V20" s="45"/>
      <c r="W20" s="47">
        <v>55</v>
      </c>
      <c r="X20" s="45"/>
    </row>
    <row r="21" spans="2:24" ht="16.5" customHeight="1" x14ac:dyDescent="0.15">
      <c r="J21" s="90"/>
      <c r="K21" s="98" t="s">
        <v>110</v>
      </c>
      <c r="L21" s="98"/>
      <c r="M21" s="100" t="s">
        <v>120</v>
      </c>
      <c r="N21" s="96"/>
      <c r="R21" s="30"/>
      <c r="S21" s="30"/>
      <c r="V21" s="45"/>
      <c r="W21" s="45"/>
      <c r="X21" s="45"/>
    </row>
    <row r="22" spans="2:24" ht="16.5" customHeight="1" x14ac:dyDescent="0.15">
      <c r="J22" s="90"/>
      <c r="K22" s="98"/>
      <c r="L22" s="98"/>
      <c r="M22" s="100"/>
      <c r="N22" s="96"/>
      <c r="R22" s="30"/>
      <c r="S22" s="30"/>
    </row>
    <row r="23" spans="2:24" ht="16.5" customHeight="1" x14ac:dyDescent="0.15">
      <c r="J23" s="90"/>
      <c r="K23" s="98"/>
      <c r="L23" s="98"/>
      <c r="M23" s="100"/>
      <c r="N23" s="96"/>
      <c r="S23" s="30"/>
    </row>
    <row r="24" spans="2:24" ht="16.5" customHeight="1" x14ac:dyDescent="0.15">
      <c r="J24" s="90"/>
      <c r="K24" s="98" t="s">
        <v>119</v>
      </c>
      <c r="L24" s="98"/>
      <c r="M24" s="100"/>
      <c r="N24" s="96"/>
      <c r="R24" s="30"/>
      <c r="S24" s="30"/>
    </row>
    <row r="25" spans="2:24" ht="16.5" customHeight="1" x14ac:dyDescent="0.15">
      <c r="L25" s="30"/>
      <c r="M25" s="108" t="str">
        <f>IF(AND(Q14="○",Q20="○",Q8="○"),"Sに着目すると　1＋２＋・・・　と和を求めていることがわかる","")</f>
        <v/>
      </c>
      <c r="N25" s="30"/>
      <c r="O25" s="30"/>
      <c r="P25" s="30"/>
      <c r="Q25" s="30"/>
      <c r="R25" s="30"/>
      <c r="S25" s="30"/>
    </row>
    <row r="26" spans="2:24" ht="16.5" customHeight="1" x14ac:dyDescent="0.15">
      <c r="L26" s="30"/>
      <c r="N26" s="30"/>
      <c r="O26" s="30"/>
      <c r="P26" s="30"/>
      <c r="Q26" s="30"/>
      <c r="R26" s="30"/>
      <c r="S26" s="30"/>
    </row>
    <row r="27" spans="2:24" ht="16.5" customHeight="1" x14ac:dyDescent="0.15">
      <c r="L27" s="30"/>
      <c r="M27" s="108" t="str">
        <f>IF(AND(Q14="○",Q20="○",Q8="○"),"次のStep10に進み、動作をこの要領で最後まで観察しよう","")</f>
        <v/>
      </c>
      <c r="N27" s="30"/>
      <c r="O27" s="30"/>
      <c r="P27" s="30"/>
      <c r="Q27" s="30"/>
      <c r="R27" s="30"/>
      <c r="S27" s="30"/>
    </row>
    <row r="28" spans="2:24" ht="16.5" customHeight="1" x14ac:dyDescent="0.15">
      <c r="L28" s="30"/>
      <c r="M28" s="51"/>
      <c r="N28" s="30"/>
      <c r="O28" s="30"/>
      <c r="P28" s="30"/>
      <c r="Q28" s="30"/>
      <c r="R28" s="30"/>
      <c r="S28" s="30"/>
    </row>
    <row r="29" spans="2:24" ht="16.5" customHeight="1" x14ac:dyDescent="0.15">
      <c r="J29" s="104"/>
      <c r="K29" s="106"/>
      <c r="L29" s="104"/>
      <c r="M29" s="105"/>
      <c r="N29" s="104"/>
      <c r="O29" s="30"/>
      <c r="P29" s="30"/>
      <c r="Q29" s="30"/>
      <c r="R29" s="30"/>
      <c r="S29" s="30"/>
    </row>
    <row r="30" spans="2:24" ht="16.5" customHeight="1" x14ac:dyDescent="0.15">
      <c r="B30" s="90"/>
      <c r="C30" s="98"/>
      <c r="D30" s="98"/>
      <c r="E30" s="93"/>
      <c r="J30" s="104"/>
      <c r="K30" s="106"/>
      <c r="L30" s="104"/>
      <c r="M30" s="105"/>
      <c r="N30" s="104"/>
      <c r="O30" s="30"/>
      <c r="P30" s="30"/>
      <c r="Q30" s="30"/>
      <c r="R30" s="30"/>
      <c r="S30" s="30"/>
    </row>
    <row r="31" spans="2:24" ht="16.5" customHeight="1" x14ac:dyDescent="0.15">
      <c r="B31" s="90"/>
      <c r="C31" s="99"/>
      <c r="D31" s="98"/>
      <c r="E31" s="93"/>
      <c r="J31" s="104"/>
      <c r="K31" s="106"/>
      <c r="L31" s="104"/>
      <c r="M31" s="105"/>
      <c r="N31" s="104"/>
      <c r="O31" s="30"/>
      <c r="P31" s="30"/>
      <c r="Q31" s="30"/>
      <c r="R31" s="30"/>
      <c r="S31" s="30"/>
    </row>
    <row r="32" spans="2:24" ht="16.5" customHeight="1" x14ac:dyDescent="0.15">
      <c r="B32" s="90"/>
      <c r="D32" s="98"/>
      <c r="E32" s="100"/>
      <c r="L32" s="30"/>
      <c r="M32" s="51"/>
      <c r="N32" s="30"/>
      <c r="O32" s="30"/>
      <c r="P32" s="30"/>
      <c r="Q32" s="30"/>
      <c r="R32" s="30"/>
      <c r="S32" s="30"/>
    </row>
    <row r="33" spans="2:5" ht="16.5" customHeight="1" x14ac:dyDescent="0.15">
      <c r="B33" s="90"/>
      <c r="D33" s="98"/>
      <c r="E33" s="93"/>
    </row>
    <row r="34" spans="2:5" ht="16.5" customHeight="1" x14ac:dyDescent="0.15"/>
    <row r="35" spans="2:5" ht="16.5" customHeight="1" x14ac:dyDescent="0.15"/>
    <row r="36" spans="2:5" ht="16.5" customHeight="1" x14ac:dyDescent="0.15"/>
    <row r="37" spans="2:5" ht="16.5" customHeight="1" x14ac:dyDescent="0.15"/>
    <row r="38" spans="2:5" ht="16.5" customHeight="1" x14ac:dyDescent="0.15"/>
    <row r="39" spans="2:5" ht="16.5" customHeight="1" x14ac:dyDescent="0.15"/>
    <row r="40" spans="2:5" ht="16.5" customHeight="1" x14ac:dyDescent="0.15"/>
    <row r="41" spans="2:5" ht="16.5" customHeight="1" x14ac:dyDescent="0.15"/>
    <row r="42" spans="2:5" ht="16.5" customHeight="1" x14ac:dyDescent="0.15"/>
    <row r="43" spans="2:5" ht="16.5" customHeight="1" x14ac:dyDescent="0.15"/>
    <row r="44" spans="2:5" ht="16.5" customHeight="1" x14ac:dyDescent="0.15"/>
    <row r="45" spans="2:5" ht="16.5" customHeight="1" x14ac:dyDescent="0.15"/>
    <row r="46" spans="2:5" ht="16.5" customHeight="1" x14ac:dyDescent="0.15"/>
    <row r="47" spans="2:5" ht="16.5" customHeight="1" x14ac:dyDescent="0.15"/>
    <row r="48" spans="2:5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</sheetData>
  <sheetProtection sheet="1" objects="1" scenarios="1"/>
  <mergeCells count="2">
    <mergeCell ref="C1:AF1"/>
    <mergeCell ref="C6:H7"/>
  </mergeCells>
  <phoneticPr fontId="1"/>
  <dataValidations count="1">
    <dataValidation type="whole" imeMode="off" allowBlank="1" showInputMessage="1" showErrorMessage="1" sqref="O20:P20 O14:P14 O8:P8" xr:uid="{00000000-0002-0000-0800-000000000000}">
      <formula1>0</formula1>
      <formula2>5</formula2>
    </dataValidation>
  </dataValidations>
  <hyperlinks>
    <hyperlink ref="B1" location="'10'!A1" display="'10'!A1" xr:uid="{00000000-0004-0000-0800-000000000000}"/>
    <hyperlink ref="A1" location="'08'!A1" display="前へ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義弘</dc:creator>
  <cp:lastModifiedBy>佐藤 義弘 yoshi</cp:lastModifiedBy>
  <dcterms:created xsi:type="dcterms:W3CDTF">2015-09-12T06:42:51Z</dcterms:created>
  <dcterms:modified xsi:type="dcterms:W3CDTF">2022-10-01T07:35:14Z</dcterms:modified>
</cp:coreProperties>
</file>